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2019\Képviselő-testület\Rendeletek\3_2019.(II.15.) 2018. költségvetés módosítás\"/>
    </mc:Choice>
  </mc:AlternateContent>
  <bookViews>
    <workbookView xWindow="0" yWindow="0" windowWidth="20400" windowHeight="7755" tabRatio="601"/>
  </bookViews>
  <sheets>
    <sheet name="felhalm 7" sheetId="2" r:id="rId1"/>
  </sheets>
  <definedNames>
    <definedName name="_xlnm.Print_Area" localSheetId="0">'felhalm 7'!$A$1:$Y$58</definedName>
  </definedNames>
  <calcPr calcId="152511"/>
</workbook>
</file>

<file path=xl/calcChain.xml><?xml version="1.0" encoding="utf-8"?>
<calcChain xmlns="http://schemas.openxmlformats.org/spreadsheetml/2006/main">
  <c r="L22" i="2" l="1"/>
  <c r="Q14" i="2"/>
  <c r="L14" i="2"/>
  <c r="Q23" i="2" l="1"/>
  <c r="L23" i="2"/>
  <c r="R24" i="2"/>
  <c r="L11" i="2" l="1"/>
  <c r="M21" i="2"/>
  <c r="M30" i="2"/>
  <c r="L54" i="2" l="1"/>
  <c r="L57" i="2" s="1"/>
  <c r="J54" i="2"/>
  <c r="K31" i="2"/>
  <c r="M31" i="2" s="1"/>
  <c r="K42" i="2"/>
  <c r="M42" i="2" s="1"/>
  <c r="E41" i="2" l="1"/>
  <c r="G41" i="2" s="1"/>
  <c r="I41" i="2" s="1"/>
  <c r="K41" i="2" s="1"/>
  <c r="M41" i="2" s="1"/>
  <c r="H11" i="2" l="1"/>
  <c r="I29" i="2"/>
  <c r="K29" i="2" s="1"/>
  <c r="M29" i="2" s="1"/>
  <c r="H54" i="2" l="1"/>
  <c r="H57" i="2" s="1"/>
  <c r="F11" i="2"/>
  <c r="F54" i="2" s="1"/>
  <c r="F57" i="2" s="1"/>
  <c r="G26" i="2"/>
  <c r="I26" i="2" s="1"/>
  <c r="K26" i="2" s="1"/>
  <c r="M26" i="2" s="1"/>
  <c r="G27" i="2"/>
  <c r="I27" i="2" s="1"/>
  <c r="K27" i="2" s="1"/>
  <c r="M27" i="2" s="1"/>
  <c r="G28" i="2"/>
  <c r="I28" i="2" s="1"/>
  <c r="K28" i="2" s="1"/>
  <c r="M28" i="2" s="1"/>
  <c r="G55" i="2"/>
  <c r="I55" i="2" s="1"/>
  <c r="K55" i="2" s="1"/>
  <c r="M55" i="2" s="1"/>
  <c r="G56" i="2"/>
  <c r="I56" i="2" s="1"/>
  <c r="K56" i="2" s="1"/>
  <c r="M56" i="2" s="1"/>
  <c r="C56" i="2" l="1"/>
  <c r="D55" i="2"/>
  <c r="D56" i="2" l="1"/>
  <c r="O52" i="2"/>
  <c r="O49" i="2"/>
  <c r="O46" i="2"/>
  <c r="O43" i="2"/>
  <c r="O37" i="2"/>
  <c r="O32" i="2"/>
  <c r="C37" i="2" l="1"/>
  <c r="O11" i="2"/>
  <c r="O54" i="2" s="1"/>
  <c r="O57" i="2" s="1"/>
  <c r="P11" i="2"/>
  <c r="P54" i="2" s="1"/>
  <c r="P57" i="2" s="1"/>
  <c r="Q11" i="2"/>
  <c r="Q54" i="2" s="1"/>
  <c r="Q57" i="2" s="1"/>
  <c r="R11" i="2"/>
  <c r="R54" i="2" s="1"/>
  <c r="R57" i="2" s="1"/>
  <c r="N11" i="2"/>
  <c r="D11" i="2"/>
  <c r="C11" i="2"/>
  <c r="E33" i="2"/>
  <c r="G33" i="2" s="1"/>
  <c r="I33" i="2" s="1"/>
  <c r="K33" i="2" s="1"/>
  <c r="M33" i="2" s="1"/>
  <c r="E34" i="2"/>
  <c r="G34" i="2" s="1"/>
  <c r="I34" i="2" s="1"/>
  <c r="K34" i="2" s="1"/>
  <c r="M34" i="2" s="1"/>
  <c r="E36" i="2"/>
  <c r="G36" i="2" s="1"/>
  <c r="I36" i="2" s="1"/>
  <c r="K36" i="2" s="1"/>
  <c r="M36" i="2" s="1"/>
  <c r="E38" i="2"/>
  <c r="G38" i="2" s="1"/>
  <c r="I38" i="2" s="1"/>
  <c r="K38" i="2" s="1"/>
  <c r="M38" i="2" s="1"/>
  <c r="E39" i="2"/>
  <c r="G39" i="2" s="1"/>
  <c r="I39" i="2" s="1"/>
  <c r="K39" i="2" s="1"/>
  <c r="M39" i="2" s="1"/>
  <c r="E40" i="2"/>
  <c r="G40" i="2" s="1"/>
  <c r="I40" i="2" s="1"/>
  <c r="K40" i="2" s="1"/>
  <c r="M40" i="2" s="1"/>
  <c r="E44" i="2"/>
  <c r="G44" i="2" s="1"/>
  <c r="I44" i="2" s="1"/>
  <c r="K44" i="2" s="1"/>
  <c r="M44" i="2" s="1"/>
  <c r="E45" i="2"/>
  <c r="G45" i="2" s="1"/>
  <c r="I45" i="2" s="1"/>
  <c r="K45" i="2" s="1"/>
  <c r="M45" i="2" s="1"/>
  <c r="E47" i="2"/>
  <c r="G47" i="2" s="1"/>
  <c r="I47" i="2" s="1"/>
  <c r="K47" i="2" s="1"/>
  <c r="M47" i="2" s="1"/>
  <c r="E48" i="2"/>
  <c r="G48" i="2" s="1"/>
  <c r="I48" i="2" s="1"/>
  <c r="K48" i="2" s="1"/>
  <c r="M48" i="2" s="1"/>
  <c r="E50" i="2"/>
  <c r="G50" i="2" s="1"/>
  <c r="I50" i="2" s="1"/>
  <c r="K50" i="2" s="1"/>
  <c r="M50" i="2" s="1"/>
  <c r="E51" i="2"/>
  <c r="G51" i="2" s="1"/>
  <c r="I51" i="2" s="1"/>
  <c r="K51" i="2" s="1"/>
  <c r="M51" i="2" s="1"/>
  <c r="E53" i="2"/>
  <c r="G53" i="2" s="1"/>
  <c r="I53" i="2" s="1"/>
  <c r="K53" i="2" s="1"/>
  <c r="M53" i="2" s="1"/>
  <c r="E13" i="2"/>
  <c r="G13" i="2" s="1"/>
  <c r="I13" i="2" s="1"/>
  <c r="K13" i="2" s="1"/>
  <c r="M13" i="2" s="1"/>
  <c r="E14" i="2"/>
  <c r="G14" i="2" s="1"/>
  <c r="I14" i="2" s="1"/>
  <c r="K14" i="2" s="1"/>
  <c r="M14" i="2" s="1"/>
  <c r="E15" i="2"/>
  <c r="G15" i="2" s="1"/>
  <c r="I15" i="2" s="1"/>
  <c r="K15" i="2" s="1"/>
  <c r="M15" i="2" s="1"/>
  <c r="E16" i="2"/>
  <c r="G16" i="2" s="1"/>
  <c r="I16" i="2" s="1"/>
  <c r="K16" i="2" s="1"/>
  <c r="M16" i="2" s="1"/>
  <c r="E17" i="2"/>
  <c r="G17" i="2" s="1"/>
  <c r="I17" i="2" s="1"/>
  <c r="K17" i="2" s="1"/>
  <c r="M17" i="2" s="1"/>
  <c r="E18" i="2"/>
  <c r="G18" i="2" s="1"/>
  <c r="I18" i="2" s="1"/>
  <c r="K18" i="2" s="1"/>
  <c r="M18" i="2" s="1"/>
  <c r="E19" i="2"/>
  <c r="G19" i="2" s="1"/>
  <c r="I19" i="2" s="1"/>
  <c r="K19" i="2" s="1"/>
  <c r="M19" i="2" s="1"/>
  <c r="E20" i="2"/>
  <c r="G20" i="2" s="1"/>
  <c r="I20" i="2" s="1"/>
  <c r="K20" i="2" s="1"/>
  <c r="M20" i="2" s="1"/>
  <c r="E22" i="2"/>
  <c r="G22" i="2" s="1"/>
  <c r="I22" i="2" s="1"/>
  <c r="K22" i="2" s="1"/>
  <c r="M22" i="2" s="1"/>
  <c r="E23" i="2"/>
  <c r="G23" i="2" s="1"/>
  <c r="I23" i="2" s="1"/>
  <c r="K23" i="2" s="1"/>
  <c r="M23" i="2" s="1"/>
  <c r="E24" i="2"/>
  <c r="G24" i="2" s="1"/>
  <c r="I24" i="2" s="1"/>
  <c r="K24" i="2" s="1"/>
  <c r="M24" i="2" s="1"/>
  <c r="E25" i="2"/>
  <c r="G25" i="2" s="1"/>
  <c r="I25" i="2" s="1"/>
  <c r="K25" i="2" s="1"/>
  <c r="M25" i="2" s="1"/>
  <c r="E12" i="2"/>
  <c r="G12" i="2" s="1"/>
  <c r="I12" i="2" s="1"/>
  <c r="K12" i="2" s="1"/>
  <c r="M12" i="2" s="1"/>
  <c r="E11" i="2" l="1"/>
  <c r="G11" i="2" s="1"/>
  <c r="I11" i="2" s="1"/>
  <c r="K11" i="2" s="1"/>
  <c r="M11" i="2" s="1"/>
  <c r="D46" i="2"/>
  <c r="C46" i="2"/>
  <c r="E46" i="2" l="1"/>
  <c r="G46" i="2" s="1"/>
  <c r="I46" i="2" s="1"/>
  <c r="K46" i="2" s="1"/>
  <c r="M46" i="2" s="1"/>
  <c r="D35" i="2"/>
  <c r="D52" i="2"/>
  <c r="C52" i="2"/>
  <c r="D49" i="2"/>
  <c r="C49" i="2"/>
  <c r="D43" i="2"/>
  <c r="N43" i="2"/>
  <c r="N54" i="2" s="1"/>
  <c r="N57" i="2" s="1"/>
  <c r="R58" i="2" s="1"/>
  <c r="C43" i="2"/>
  <c r="E37" i="2"/>
  <c r="G37" i="2" s="1"/>
  <c r="I37" i="2" s="1"/>
  <c r="K37" i="2" s="1"/>
  <c r="M37" i="2" s="1"/>
  <c r="C35" i="2"/>
  <c r="E35" i="2" s="1"/>
  <c r="G35" i="2" s="1"/>
  <c r="I35" i="2" s="1"/>
  <c r="K35" i="2" s="1"/>
  <c r="M35" i="2" s="1"/>
  <c r="D32" i="2"/>
  <c r="C32" i="2"/>
  <c r="D54" i="2" l="1"/>
  <c r="D57" i="2" s="1"/>
  <c r="E32" i="2"/>
  <c r="G32" i="2" s="1"/>
  <c r="I32" i="2" s="1"/>
  <c r="K32" i="2" s="1"/>
  <c r="M32" i="2" s="1"/>
  <c r="C54" i="2"/>
  <c r="C57" i="2" s="1"/>
  <c r="E43" i="2"/>
  <c r="E52" i="2"/>
  <c r="G52" i="2" s="1"/>
  <c r="I52" i="2" s="1"/>
  <c r="K52" i="2" s="1"/>
  <c r="M52" i="2" s="1"/>
  <c r="E49" i="2"/>
  <c r="G49" i="2" s="1"/>
  <c r="I49" i="2" s="1"/>
  <c r="K49" i="2" s="1"/>
  <c r="M49" i="2" s="1"/>
  <c r="E54" i="2" l="1"/>
  <c r="G43" i="2"/>
  <c r="I43" i="2" s="1"/>
  <c r="K43" i="2" s="1"/>
  <c r="M43" i="2" s="1"/>
  <c r="E57" i="2" l="1"/>
  <c r="G57" i="2" s="1"/>
  <c r="I57" i="2" s="1"/>
  <c r="K57" i="2" s="1"/>
  <c r="M57" i="2" s="1"/>
  <c r="G54" i="2"/>
  <c r="I54" i="2" s="1"/>
  <c r="K54" i="2" s="1"/>
  <c r="M54" i="2" s="1"/>
</calcChain>
</file>

<file path=xl/sharedStrings.xml><?xml version="1.0" encoding="utf-8"?>
<sst xmlns="http://schemas.openxmlformats.org/spreadsheetml/2006/main" count="85" uniqueCount="84">
  <si>
    <t>MEGNEVEZÉS</t>
  </si>
  <si>
    <t>Forrása</t>
  </si>
  <si>
    <t>Saját erő</t>
  </si>
  <si>
    <t>Átvett pe.</t>
  </si>
  <si>
    <t>adatok e Ft-ban</t>
  </si>
  <si>
    <t>Abony Város Önkormányzat</t>
  </si>
  <si>
    <t>Felhalmozási kiadásai</t>
  </si>
  <si>
    <t>Felhalmozási kiadások</t>
  </si>
  <si>
    <t>2018. év</t>
  </si>
  <si>
    <t>Abonyi Polgármesteri Hivatal</t>
  </si>
  <si>
    <t>Abonyi Gyöngyszemek Óvoda</t>
  </si>
  <si>
    <t>Varga István Városi Sportcsarnok</t>
  </si>
  <si>
    <t>Dr. Kostyán Andor Rendelőintézet</t>
  </si>
  <si>
    <t>Abonyi Lajos Művelődési Ház, Könyvtár és Múzeumi Kiállítóhely</t>
  </si>
  <si>
    <t>Abony Város Önkormányzata</t>
  </si>
  <si>
    <t>→"Virágzó-Hagyomány-Abony" c. epizód dokumentumfilm áfa mentes (450.000.-)</t>
  </si>
  <si>
    <t>→ 096/1 (horgász-tó) és 099/16 (szántó) helyrajzi számú ingatlanok vétele (250.000.-)</t>
  </si>
  <si>
    <t>→ Térfigyelő rendszer fejlesztése, bővítése (6.212.690.+áfa=7.890.116-)</t>
  </si>
  <si>
    <t>(Z-222/2017.(XI.30.)</t>
  </si>
  <si>
    <t>214/2017.(XI.30)</t>
  </si>
  <si>
    <t>201/2017.(XI.30)</t>
  </si>
  <si>
    <t>VP6-7.2.1-7.4.1.2-16 Külterületi helyi közutak fejlesztése, önkormányzati utak kezeléséhez, állapotjavításához, karbantartásához szükséges erő- és munkagépek beszerzése 
(össz. ktg. 144.907.000.-, önerő: 26.390.147.-)</t>
  </si>
  <si>
    <t>PM_Óvodafejlesztés_2017/45  Abonyi Gyöngyszemek Óvoda épületének infrastrukturális fejlesztése (Nincs még döntés. Össz. ktg. 77.627.480.-, önerő: 3.881.374.-)</t>
  </si>
  <si>
    <t>PM_Csapvízgazd_2017/2 Abony Város Északkeleti városrész "B" öblözetének csapadékvíz-elvezetése és gyűjtése  (Össz. ktg. 129.102.188.-, önerő: 38.000.000.-)</t>
  </si>
  <si>
    <t>"Abonyi BC-építés"elnevezésű projekt-beruházás.  2740 Abony, Apponyi A. utca 1/A. Sportlétesítmények fejlesztése és kezelése.  (Össz. ktg. 56.200.000.-, önerő: 31.200.000.-)</t>
  </si>
  <si>
    <t>Magyar Kézilabda Szövetség Országos Tornaterem Felújítási Program keretében Somogyi Imre Általános Iskola (2740 Abony, Szelei út 1.) alatti ingatlanon kültéri kézilabdázásra alkalmas pálya létrehozása (Önerő: 1.587.500.-Pályázati biztosíték )</t>
  </si>
  <si>
    <t>2/2018.(I.11.)</t>
  </si>
  <si>
    <t>→ Pestterv-településrend (Br.:6.089.650.-)(immat. szellemi termék)</t>
  </si>
  <si>
    <t>→ Tervezési díjak (nettó 3.937.008.-)</t>
  </si>
  <si>
    <t>→ Járda építés, gyalogos átkelőhelyek szabványosítása (nettó 13.385.827.-)</t>
  </si>
  <si>
    <t>→ Közvilágítás bővítés (nettó 2.362.000.-)</t>
  </si>
  <si>
    <t>→ Üzelti Park beruházás (296.191.725.-ebből szolg.:13.844.800.-és felhalm.:285.338.760.-Br)</t>
  </si>
  <si>
    <t>Eredeti előirányzat
(Br.)</t>
  </si>
  <si>
    <t>→Fogyatékosok nappali ellátása.
(szociális foglalkoztató intézmény Köztársaság u. 2. tervezés + kivitelezés 26.000.000.-nettó)</t>
  </si>
  <si>
    <t>Pályázati 
pénzeszköz</t>
  </si>
  <si>
    <t>→számítógép, vincseszter, monitor, laptop, nyomtató, szerver, (nettó: 3.979.013.-)</t>
  </si>
  <si>
    <t>→tevekénységhez szükséges gépek, szennyfogó szőnyegek, mosógép, robogó, szekrény, 
szűrővizsgálathoz szükséges eszközök (nettó: 833.000.-)</t>
  </si>
  <si>
    <t>→1 db lézer nyomtató (nettó: 100.000.-)</t>
  </si>
  <si>
    <t>→monitor, számítógép (nettó: 350.000.-)</t>
  </si>
  <si>
    <t>→tevekénységhez szükséges gépek, könyvek, textilia, (nettó: 10.088.185.-)</t>
  </si>
  <si>
    <t>→bútorok, asztalok, szekrények, könyvállvány; egyéb berendezések, hng és fénytechnika 
(nettó: 666.000.-)</t>
  </si>
  <si>
    <t>→diktafon, laptop, számítógép (1.929.000.-)</t>
  </si>
  <si>
    <t>→ügyviteli gépek, berendezések; bútorok, székek, asztalok,polcok, egyéb gépek berendezések; (nettó: 2.500.000.-)</t>
  </si>
  <si>
    <t>→1 db  laptop (nettó: 200.000.-)</t>
  </si>
  <si>
    <t>→szakmai tevekénységhez szükséges gépek faxos telefon, hifitorony  (nettó:150 e ft);  
bútorok, textíliák (nettó:1.500 e Ft); 2 db ipari porszívó (nettó: 250 e Ft); 
kazán csere(nettó: 600 e Ft)</t>
  </si>
  <si>
    <t>Abonyi Pingvines  Óvoda és Bölcsőde</t>
  </si>
  <si>
    <t>→1 db  laptop (nettó: 157.480.-)</t>
  </si>
  <si>
    <t>→szakmai eszközök, felszerelések (nettó: 452 e Ft); bútorok (nettó: 324 e Ft), 
textília (nettó: 527 e Ft);  kerékpár tároló (nettó: 197.000.-)</t>
  </si>
  <si>
    <t>Abonyi Szivárvány  Óvoda és Bölcsőde</t>
  </si>
  <si>
    <t>→tevekénységhez szükséges gépek, berendezések, felszerelések; bútorok, textil; 
játszótéri eszközök, árnyékoló (nettó: 2.362.205.-)</t>
  </si>
  <si>
    <t>Módosítás 06.28</t>
  </si>
  <si>
    <t>Módosított 06.28</t>
  </si>
  <si>
    <t>→könyvtári érdekeltségnövelő támogatás (informatikai eszköz beszerzés, állománygyarapítás)</t>
  </si>
  <si>
    <t>Beruházások mindösszesen:</t>
  </si>
  <si>
    <t>Intézményfinanszírozás</t>
  </si>
  <si>
    <t>Felhalmozási célú visszatérítendő támogatások, kölcsönök nyújtása áht-on kívülre</t>
  </si>
  <si>
    <t>2.</t>
  </si>
  <si>
    <t>Mindösszesen: (1.+2.)</t>
  </si>
  <si>
    <t>1.</t>
  </si>
  <si>
    <t>7. melléklet a 11/2018. (II.19.) önkormányzati rendelethez</t>
  </si>
  <si>
    <t xml:space="preserve">Abonyi Lajos Művelődési Ház, Könyvtás és Múzeumi Kiállítóhely csatorna bekötés csatorna hálózatra Múzeumnál (18. sz. mellékletből) </t>
  </si>
  <si>
    <t xml:space="preserve">Átcsoportosítás </t>
  </si>
  <si>
    <t xml:space="preserve">Abonyi Gyöngyszemek Óvoda játszótéri eszközök beszerzése </t>
  </si>
  <si>
    <t>Módosítás 08.30</t>
  </si>
  <si>
    <t>Módosított 08.30</t>
  </si>
  <si>
    <t>átcsop. Z-111/2018.(VII.31.)</t>
  </si>
  <si>
    <t>Módosítás 09.27</t>
  </si>
  <si>
    <t>Módosított 09.27</t>
  </si>
  <si>
    <t>átcsoportosítás - 7.000.000,- ft a  8. számú melléklet keszegi kövel történő utak felújítására</t>
  </si>
  <si>
    <t>átcsoportosítás -18.020.000,- ft, mivel kivitelezés 2019. évben valósul meg</t>
  </si>
  <si>
    <t>PM_KEREKPARUT_18 jelű, Kerékpárutak létsítésének, felújításának és korszerűsítésének támogatása Pest megye területén című pályázat</t>
  </si>
  <si>
    <t>átcsoportosítás 10.000.000,- ft tartalékból</t>
  </si>
  <si>
    <t>→közművelődési érdekeltségnövelő támogatás (iműszaki, technikai eszközállomány, berendezési tárgyak gyarapítása)</t>
  </si>
  <si>
    <t>Módosítás 11.29</t>
  </si>
  <si>
    <t>Módosított 11.29</t>
  </si>
  <si>
    <t>Abony Szelei út 7. sz. alatti ingatlan (hrsz: 1051) megvétele</t>
  </si>
  <si>
    <t>tartalékból átcsoportositás</t>
  </si>
  <si>
    <t>Módosítás 12.31</t>
  </si>
  <si>
    <t>Módosított 12.31</t>
  </si>
  <si>
    <t>1166-210/2018/HERMAN "Zártkert Program Támogatása" "a zártkerti besorolású földrészletek mezőgazdasági hasznosítását segytő, infrastrukturális hátterét biztosító fejlesztések támogatása "(Szőlő utca-7101, Mogyoró utca-7017, Körte utca-7068, Körte utcában található önkormányzati ingatlanon kút létesítése) (70%-os előleggel)</t>
  </si>
  <si>
    <t>átcsoportositás felőjításra</t>
  </si>
  <si>
    <t>átcsoportosítás felújításról, dologi kiadásról</t>
  </si>
  <si>
    <t>tételes tervezői költségvetés alapján átcsoportosítás + 18.020.000,- ft, átcsoportosítás dologira pályázaton belül</t>
  </si>
  <si>
    <t>8. melléklet a 3/2019. (II.15.) önkormányzati rendelethez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</si>
</sst>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,"/>
  </numFmts>
  <fonts count="13" x14ac:knownFonts="1">
    <font>
      <sz val="10"/>
      <name val="Arial CE"/>
      <charset val="238"/>
    </font>
    <font>
      <b/>
      <sz val="14"/>
      <name val="Arial CE"/>
      <family val="2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0"/>
      <name val="Arial CE"/>
      <charset val="238"/>
    </font>
    <font>
      <b/>
      <u/>
      <sz val="10"/>
      <name val="Times New Roman"/>
      <family val="1"/>
      <charset val="238"/>
    </font>
    <font>
      <b/>
      <i/>
      <sz val="10"/>
      <name val="Times New Roman"/>
      <family val="1"/>
      <charset val="238"/>
    </font>
    <font>
      <sz val="11"/>
      <name val="Times New Roman"/>
      <family val="1"/>
      <charset val="238"/>
    </font>
    <font>
      <u/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sz val="9"/>
      <name val="Times New Roman"/>
      <family val="1"/>
      <charset val="238"/>
    </font>
    <font>
      <sz val="8"/>
      <name val="Times New Roman"/>
      <family val="1"/>
      <charset val="238"/>
    </font>
    <font>
      <b/>
      <sz val="8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67">
    <xf numFmtId="0" fontId="0" fillId="0" borderId="0" xfId="0"/>
    <xf numFmtId="3" fontId="0" fillId="0" borderId="0" xfId="0" applyNumberFormat="1"/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0" fillId="3" borderId="0" xfId="0" applyFill="1"/>
    <xf numFmtId="0" fontId="4" fillId="4" borderId="0" xfId="0" applyFont="1" applyFill="1"/>
    <xf numFmtId="3" fontId="2" fillId="0" borderId="6" xfId="0" applyNumberFormat="1" applyFont="1" applyBorder="1"/>
    <xf numFmtId="3" fontId="2" fillId="2" borderId="6" xfId="0" applyNumberFormat="1" applyFont="1" applyFill="1" applyBorder="1"/>
    <xf numFmtId="3" fontId="2" fillId="2" borderId="7" xfId="0" applyNumberFormat="1" applyFont="1" applyFill="1" applyBorder="1"/>
    <xf numFmtId="3" fontId="2" fillId="0" borderId="6" xfId="0" applyNumberFormat="1" applyFont="1" applyBorder="1" applyAlignment="1">
      <alignment horizontal="right" vertical="center" wrapText="1"/>
    </xf>
    <xf numFmtId="3" fontId="2" fillId="0" borderId="6" xfId="0" applyNumberFormat="1" applyFont="1" applyBorder="1" applyAlignment="1">
      <alignment horizontal="center"/>
    </xf>
    <xf numFmtId="0" fontId="6" fillId="0" borderId="0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3" fontId="6" fillId="0" borderId="5" xfId="0" applyNumberFormat="1" applyFont="1" applyBorder="1" applyAlignment="1">
      <alignment horizontal="center" vertical="center" wrapText="1" shrinkToFit="1"/>
    </xf>
    <xf numFmtId="3" fontId="2" fillId="0" borderId="7" xfId="0" applyNumberFormat="1" applyFont="1" applyBorder="1" applyAlignment="1">
      <alignment horizontal="right" vertical="center" wrapText="1"/>
    </xf>
    <xf numFmtId="3" fontId="2" fillId="0" borderId="7" xfId="0" applyNumberFormat="1" applyFont="1" applyBorder="1"/>
    <xf numFmtId="0" fontId="2" fillId="2" borderId="11" xfId="0" applyFont="1" applyFill="1" applyBorder="1"/>
    <xf numFmtId="3" fontId="3" fillId="0" borderId="12" xfId="0" applyNumberFormat="1" applyFont="1" applyBorder="1" applyAlignment="1">
      <alignment horizontal="center"/>
    </xf>
    <xf numFmtId="3" fontId="2" fillId="0" borderId="12" xfId="0" applyNumberFormat="1" applyFont="1" applyBorder="1"/>
    <xf numFmtId="3" fontId="2" fillId="0" borderId="13" xfId="0" applyNumberFormat="1" applyFont="1" applyBorder="1"/>
    <xf numFmtId="3" fontId="2" fillId="0" borderId="9" xfId="0" applyNumberFormat="1" applyFont="1" applyBorder="1" applyAlignment="1">
      <alignment horizontal="center"/>
    </xf>
    <xf numFmtId="3" fontId="2" fillId="0" borderId="9" xfId="0" applyNumberFormat="1" applyFont="1" applyBorder="1"/>
    <xf numFmtId="3" fontId="2" fillId="0" borderId="14" xfId="0" applyNumberFormat="1" applyFont="1" applyBorder="1" applyAlignment="1">
      <alignment horizontal="right" vertical="center" wrapText="1"/>
    </xf>
    <xf numFmtId="3" fontId="3" fillId="0" borderId="15" xfId="0" applyNumberFormat="1" applyFont="1" applyBorder="1" applyAlignment="1">
      <alignment horizontal="center"/>
    </xf>
    <xf numFmtId="3" fontId="3" fillId="0" borderId="16" xfId="0" applyNumberFormat="1" applyFont="1" applyBorder="1" applyAlignment="1">
      <alignment horizontal="center"/>
    </xf>
    <xf numFmtId="3" fontId="2" fillId="0" borderId="8" xfId="0" applyNumberFormat="1" applyFont="1" applyBorder="1"/>
    <xf numFmtId="3" fontId="2" fillId="2" borderId="9" xfId="0" applyNumberFormat="1" applyFont="1" applyFill="1" applyBorder="1"/>
    <xf numFmtId="3" fontId="2" fillId="2" borderId="14" xfId="0" applyNumberFormat="1" applyFont="1" applyFill="1" applyBorder="1"/>
    <xf numFmtId="3" fontId="3" fillId="2" borderId="15" xfId="0" applyNumberFormat="1" applyFont="1" applyFill="1" applyBorder="1"/>
    <xf numFmtId="3" fontId="2" fillId="2" borderId="15" xfId="0" applyNumberFormat="1" applyFont="1" applyFill="1" applyBorder="1"/>
    <xf numFmtId="3" fontId="2" fillId="2" borderId="16" xfId="0" applyNumberFormat="1" applyFont="1" applyFill="1" applyBorder="1"/>
    <xf numFmtId="3" fontId="2" fillId="2" borderId="8" xfId="0" applyNumberFormat="1" applyFont="1" applyFill="1" applyBorder="1"/>
    <xf numFmtId="3" fontId="2" fillId="2" borderId="17" xfId="0" applyNumberFormat="1" applyFont="1" applyFill="1" applyBorder="1"/>
    <xf numFmtId="3" fontId="2" fillId="2" borderId="10" xfId="0" applyNumberFormat="1" applyFont="1" applyFill="1" applyBorder="1"/>
    <xf numFmtId="3" fontId="2" fillId="2" borderId="18" xfId="0" applyNumberFormat="1" applyFont="1" applyFill="1" applyBorder="1"/>
    <xf numFmtId="3" fontId="3" fillId="2" borderId="16" xfId="0" applyNumberFormat="1" applyFont="1" applyFill="1" applyBorder="1"/>
    <xf numFmtId="3" fontId="3" fillId="0" borderId="19" xfId="0" applyNumberFormat="1" applyFont="1" applyBorder="1" applyAlignment="1">
      <alignment horizontal="center"/>
    </xf>
    <xf numFmtId="3" fontId="3" fillId="0" borderId="20" xfId="0" applyNumberFormat="1" applyFont="1" applyBorder="1" applyAlignment="1">
      <alignment horizontal="center"/>
    </xf>
    <xf numFmtId="3" fontId="2" fillId="0" borderId="21" xfId="0" applyNumberFormat="1" applyFont="1" applyBorder="1" applyAlignment="1">
      <alignment horizontal="center"/>
    </xf>
    <xf numFmtId="3" fontId="2" fillId="0" borderId="22" xfId="0" applyNumberFormat="1" applyFont="1" applyBorder="1" applyAlignment="1">
      <alignment horizontal="center"/>
    </xf>
    <xf numFmtId="3" fontId="2" fillId="0" borderId="22" xfId="0" applyNumberFormat="1" applyFont="1" applyBorder="1" applyAlignment="1">
      <alignment horizontal="right" vertical="center" wrapText="1"/>
    </xf>
    <xf numFmtId="3" fontId="3" fillId="2" borderId="20" xfId="0" applyNumberFormat="1" applyFont="1" applyFill="1" applyBorder="1"/>
    <xf numFmtId="3" fontId="2" fillId="2" borderId="21" xfId="0" applyNumberFormat="1" applyFont="1" applyFill="1" applyBorder="1"/>
    <xf numFmtId="3" fontId="2" fillId="2" borderId="23" xfId="0" applyNumberFormat="1" applyFont="1" applyFill="1" applyBorder="1"/>
    <xf numFmtId="3" fontId="2" fillId="2" borderId="24" xfId="0" applyNumberFormat="1" applyFont="1" applyFill="1" applyBorder="1"/>
    <xf numFmtId="3" fontId="2" fillId="2" borderId="22" xfId="0" applyNumberFormat="1" applyFont="1" applyFill="1" applyBorder="1"/>
    <xf numFmtId="3" fontId="2" fillId="2" borderId="23" xfId="0" applyNumberFormat="1" applyFont="1" applyFill="1" applyBorder="1" applyAlignment="1">
      <alignment vertical="center" wrapText="1"/>
    </xf>
    <xf numFmtId="3" fontId="3" fillId="2" borderId="20" xfId="0" applyNumberFormat="1" applyFont="1" applyFill="1" applyBorder="1" applyAlignment="1">
      <alignment vertical="center"/>
    </xf>
    <xf numFmtId="3" fontId="2" fillId="2" borderId="21" xfId="0" applyNumberFormat="1" applyFont="1" applyFill="1" applyBorder="1" applyAlignment="1">
      <alignment horizontal="right" vertical="center"/>
    </xf>
    <xf numFmtId="3" fontId="2" fillId="2" borderId="23" xfId="0" applyNumberFormat="1" applyFont="1" applyFill="1" applyBorder="1" applyAlignment="1">
      <alignment horizontal="right"/>
    </xf>
    <xf numFmtId="3" fontId="2" fillId="0" borderId="8" xfId="0" applyNumberFormat="1" applyFont="1" applyBorder="1" applyAlignment="1">
      <alignment horizontal="right" vertical="center" wrapText="1"/>
    </xf>
    <xf numFmtId="3" fontId="2" fillId="0" borderId="17" xfId="0" applyNumberFormat="1" applyFont="1" applyBorder="1" applyAlignment="1">
      <alignment horizontal="right" vertical="center" wrapText="1"/>
    </xf>
    <xf numFmtId="3" fontId="2" fillId="0" borderId="23" xfId="0" applyNumberFormat="1" applyFont="1" applyBorder="1" applyAlignment="1">
      <alignment horizontal="center"/>
    </xf>
    <xf numFmtId="3" fontId="2" fillId="0" borderId="8" xfId="0" applyNumberFormat="1" applyFont="1" applyBorder="1" applyAlignment="1">
      <alignment horizontal="center"/>
    </xf>
    <xf numFmtId="0" fontId="6" fillId="0" borderId="4" xfId="0" applyFont="1" applyBorder="1" applyAlignment="1">
      <alignment horizontal="center" vertical="center" wrapText="1"/>
    </xf>
    <xf numFmtId="0" fontId="0" fillId="0" borderId="10" xfId="0" applyBorder="1"/>
    <xf numFmtId="3" fontId="0" fillId="0" borderId="10" xfId="0" applyNumberFormat="1" applyBorder="1"/>
    <xf numFmtId="0" fontId="4" fillId="0" borderId="15" xfId="0" applyFont="1" applyBorder="1"/>
    <xf numFmtId="3" fontId="4" fillId="0" borderId="15" xfId="0" applyNumberFormat="1" applyFont="1" applyBorder="1"/>
    <xf numFmtId="0" fontId="4" fillId="0" borderId="16" xfId="0" applyFont="1" applyBorder="1"/>
    <xf numFmtId="3" fontId="9" fillId="0" borderId="15" xfId="0" applyNumberFormat="1" applyFont="1" applyBorder="1"/>
    <xf numFmtId="3" fontId="9" fillId="0" borderId="16" xfId="0" applyNumberFormat="1" applyFont="1" applyBorder="1"/>
    <xf numFmtId="0" fontId="0" fillId="0" borderId="24" xfId="0" applyBorder="1"/>
    <xf numFmtId="0" fontId="4" fillId="0" borderId="20" xfId="0" applyFont="1" applyBorder="1"/>
    <xf numFmtId="3" fontId="9" fillId="0" borderId="20" xfId="0" applyNumberFormat="1" applyFont="1" applyBorder="1"/>
    <xf numFmtId="3" fontId="3" fillId="0" borderId="6" xfId="0" applyNumberFormat="1" applyFont="1" applyBorder="1" applyAlignment="1">
      <alignment horizontal="right" vertical="center" wrapText="1"/>
    </xf>
    <xf numFmtId="0" fontId="2" fillId="0" borderId="6" xfId="0" applyFont="1" applyBorder="1" applyAlignment="1">
      <alignment horizontal="right" vertical="center" wrapText="1"/>
    </xf>
    <xf numFmtId="3" fontId="2" fillId="0" borderId="24" xfId="0" applyNumberFormat="1" applyFont="1" applyBorder="1" applyAlignment="1">
      <alignment horizontal="center"/>
    </xf>
    <xf numFmtId="3" fontId="2" fillId="0" borderId="10" xfId="0" applyNumberFormat="1" applyFont="1" applyBorder="1" applyAlignment="1">
      <alignment horizontal="center"/>
    </xf>
    <xf numFmtId="3" fontId="2" fillId="0" borderId="10" xfId="0" applyNumberFormat="1" applyFont="1" applyBorder="1"/>
    <xf numFmtId="3" fontId="2" fillId="0" borderId="18" xfId="0" applyNumberFormat="1" applyFont="1" applyBorder="1" applyAlignment="1">
      <alignment horizontal="right" vertical="center" wrapText="1"/>
    </xf>
    <xf numFmtId="0" fontId="3" fillId="0" borderId="11" xfId="0" applyFont="1" applyBorder="1" applyAlignment="1">
      <alignment horizontal="center" vertical="center"/>
    </xf>
    <xf numFmtId="3" fontId="3" fillId="0" borderId="13" xfId="0" applyNumberFormat="1" applyFont="1" applyBorder="1" applyAlignment="1">
      <alignment horizontal="right" vertical="center" wrapText="1"/>
    </xf>
    <xf numFmtId="3" fontId="3" fillId="2" borderId="2" xfId="0" applyNumberFormat="1" applyFont="1" applyFill="1" applyBorder="1"/>
    <xf numFmtId="3" fontId="2" fillId="0" borderId="22" xfId="0" applyNumberFormat="1" applyFont="1" applyBorder="1" applyAlignment="1">
      <alignment horizontal="center" vertical="center"/>
    </xf>
    <xf numFmtId="0" fontId="11" fillId="0" borderId="0" xfId="0" applyFont="1"/>
    <xf numFmtId="0" fontId="11" fillId="0" borderId="0" xfId="0" applyFont="1" applyFill="1"/>
    <xf numFmtId="0" fontId="11" fillId="3" borderId="0" xfId="0" applyFont="1" applyFill="1"/>
    <xf numFmtId="0" fontId="12" fillId="0" borderId="0" xfId="0" applyFont="1" applyFill="1"/>
    <xf numFmtId="0" fontId="12" fillId="4" borderId="0" xfId="0" applyFont="1" applyFill="1"/>
    <xf numFmtId="0" fontId="2" fillId="0" borderId="6" xfId="0" applyFont="1" applyBorder="1" applyAlignment="1">
      <alignment horizontal="center" vertical="center" wrapText="1"/>
    </xf>
    <xf numFmtId="0" fontId="11" fillId="0" borderId="0" xfId="0" applyFont="1" applyAlignment="1">
      <alignment horizontal="left" vertical="center"/>
    </xf>
    <xf numFmtId="0" fontId="2" fillId="0" borderId="6" xfId="0" applyFont="1" applyBorder="1" applyAlignment="1"/>
    <xf numFmtId="0" fontId="2" fillId="0" borderId="6" xfId="0" applyFont="1" applyBorder="1" applyAlignment="1">
      <alignment wrapText="1"/>
    </xf>
    <xf numFmtId="0" fontId="2" fillId="2" borderId="6" xfId="0" applyFont="1" applyFill="1" applyBorder="1" applyAlignment="1">
      <alignment horizontal="left" wrapText="1"/>
    </xf>
    <xf numFmtId="0" fontId="2" fillId="2" borderId="6" xfId="0" applyFont="1" applyFill="1" applyBorder="1" applyAlignment="1">
      <alignment horizontal="left" vertical="top" wrapText="1"/>
    </xf>
    <xf numFmtId="0" fontId="2" fillId="2" borderId="6" xfId="0" applyFont="1" applyFill="1" applyBorder="1"/>
    <xf numFmtId="0" fontId="2" fillId="2" borderId="6" xfId="0" applyFont="1" applyFill="1" applyBorder="1" applyAlignment="1">
      <alignment wrapText="1"/>
    </xf>
    <xf numFmtId="0" fontId="11" fillId="0" borderId="0" xfId="0" applyFont="1" applyBorder="1" applyAlignment="1">
      <alignment horizontal="left" vertical="center"/>
    </xf>
    <xf numFmtId="3" fontId="2" fillId="0" borderId="24" xfId="0" applyNumberFormat="1" applyFont="1" applyBorder="1" applyAlignment="1">
      <alignment horizontal="center" vertical="center"/>
    </xf>
    <xf numFmtId="3" fontId="2" fillId="0" borderId="6" xfId="0" applyNumberFormat="1" applyFont="1" applyBorder="1" applyAlignment="1">
      <alignment vertical="center"/>
    </xf>
    <xf numFmtId="0" fontId="3" fillId="0" borderId="29" xfId="0" applyFont="1" applyBorder="1" applyAlignment="1">
      <alignment horizontal="center" vertical="center"/>
    </xf>
    <xf numFmtId="0" fontId="5" fillId="0" borderId="8" xfId="0" applyFont="1" applyBorder="1" applyAlignment="1">
      <alignment horizontal="left" vertical="center"/>
    </xf>
    <xf numFmtId="3" fontId="3" fillId="0" borderId="8" xfId="0" applyNumberFormat="1" applyFont="1" applyBorder="1" applyAlignment="1">
      <alignment horizontal="right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/>
    </xf>
    <xf numFmtId="0" fontId="2" fillId="0" borderId="9" xfId="0" applyFont="1" applyBorder="1" applyAlignment="1"/>
    <xf numFmtId="3" fontId="2" fillId="0" borderId="9" xfId="0" applyNumberFormat="1" applyFont="1" applyBorder="1" applyAlignment="1">
      <alignment horizontal="right" vertical="center" wrapText="1"/>
    </xf>
    <xf numFmtId="0" fontId="2" fillId="0" borderId="9" xfId="0" applyFont="1" applyBorder="1" applyAlignment="1">
      <alignment horizontal="center" vertical="center" wrapText="1"/>
    </xf>
    <xf numFmtId="3" fontId="3" fillId="0" borderId="14" xfId="0" applyNumberFormat="1" applyFont="1" applyBorder="1" applyAlignment="1">
      <alignment horizontal="right" vertical="center" wrapText="1"/>
    </xf>
    <xf numFmtId="0" fontId="3" fillId="0" borderId="31" xfId="0" applyFont="1" applyBorder="1" applyAlignment="1">
      <alignment horizontal="center" vertical="center"/>
    </xf>
    <xf numFmtId="0" fontId="3" fillId="0" borderId="15" xfId="0" applyFont="1" applyBorder="1" applyAlignment="1"/>
    <xf numFmtId="3" fontId="3" fillId="0" borderId="15" xfId="0" applyNumberFormat="1" applyFont="1" applyBorder="1" applyAlignment="1">
      <alignment horizontal="right" vertical="center" wrapText="1"/>
    </xf>
    <xf numFmtId="3" fontId="3" fillId="0" borderId="16" xfId="0" applyNumberFormat="1" applyFont="1" applyBorder="1" applyAlignment="1">
      <alignment horizontal="right" vertical="center" wrapText="1"/>
    </xf>
    <xf numFmtId="0" fontId="2" fillId="2" borderId="8" xfId="0" applyFont="1" applyFill="1" applyBorder="1" applyAlignment="1">
      <alignment horizontal="left" wrapText="1"/>
    </xf>
    <xf numFmtId="3" fontId="3" fillId="0" borderId="17" xfId="0" applyNumberFormat="1" applyFont="1" applyBorder="1" applyAlignment="1">
      <alignment horizontal="right" vertical="center" wrapText="1"/>
    </xf>
    <xf numFmtId="0" fontId="2" fillId="2" borderId="30" xfId="0" applyFont="1" applyFill="1" applyBorder="1"/>
    <xf numFmtId="0" fontId="2" fillId="2" borderId="9" xfId="0" applyFont="1" applyFill="1" applyBorder="1"/>
    <xf numFmtId="3" fontId="3" fillId="0" borderId="9" xfId="0" applyNumberFormat="1" applyFont="1" applyBorder="1" applyAlignment="1">
      <alignment horizontal="right" vertical="center" wrapText="1"/>
    </xf>
    <xf numFmtId="0" fontId="3" fillId="2" borderId="31" xfId="0" applyFont="1" applyFill="1" applyBorder="1"/>
    <xf numFmtId="0" fontId="3" fillId="2" borderId="15" xfId="0" applyFont="1" applyFill="1" applyBorder="1" applyAlignment="1"/>
    <xf numFmtId="0" fontId="2" fillId="2" borderId="29" xfId="0" applyFont="1" applyFill="1" applyBorder="1"/>
    <xf numFmtId="0" fontId="2" fillId="2" borderId="8" xfId="0" applyFont="1" applyFill="1" applyBorder="1" applyAlignment="1">
      <alignment wrapText="1"/>
    </xf>
    <xf numFmtId="0" fontId="2" fillId="2" borderId="32" xfId="0" applyFont="1" applyFill="1" applyBorder="1"/>
    <xf numFmtId="0" fontId="2" fillId="2" borderId="10" xfId="0" applyFont="1" applyFill="1" applyBorder="1"/>
    <xf numFmtId="3" fontId="2" fillId="0" borderId="10" xfId="0" applyNumberFormat="1" applyFont="1" applyBorder="1" applyAlignment="1">
      <alignment horizontal="right" vertical="center" wrapText="1"/>
    </xf>
    <xf numFmtId="3" fontId="3" fillId="0" borderId="10" xfId="0" applyNumberFormat="1" applyFont="1" applyBorder="1" applyAlignment="1">
      <alignment horizontal="right" vertical="center" wrapText="1"/>
    </xf>
    <xf numFmtId="3" fontId="3" fillId="0" borderId="18" xfId="0" applyNumberFormat="1" applyFont="1" applyBorder="1" applyAlignment="1">
      <alignment horizontal="right" vertical="center" wrapText="1"/>
    </xf>
    <xf numFmtId="0" fontId="2" fillId="2" borderId="31" xfId="0" applyFont="1" applyFill="1" applyBorder="1"/>
    <xf numFmtId="3" fontId="2" fillId="2" borderId="8" xfId="0" applyNumberFormat="1" applyFont="1" applyFill="1" applyBorder="1" applyAlignment="1">
      <alignment vertical="center" wrapText="1"/>
    </xf>
    <xf numFmtId="3" fontId="2" fillId="2" borderId="9" xfId="0" applyNumberFormat="1" applyFont="1" applyFill="1" applyBorder="1" applyAlignment="1">
      <alignment horizontal="right" vertical="center"/>
    </xf>
    <xf numFmtId="3" fontId="3" fillId="2" borderId="15" xfId="0" applyNumberFormat="1" applyFont="1" applyFill="1" applyBorder="1" applyAlignment="1">
      <alignment vertical="center"/>
    </xf>
    <xf numFmtId="3" fontId="2" fillId="2" borderId="8" xfId="0" quotePrefix="1" applyNumberFormat="1" applyFont="1" applyFill="1" applyBorder="1" applyAlignment="1">
      <alignment horizontal="left" vertical="center" wrapText="1"/>
    </xf>
    <xf numFmtId="3" fontId="2" fillId="2" borderId="8" xfId="0" applyNumberFormat="1" applyFont="1" applyFill="1" applyBorder="1" applyAlignment="1">
      <alignment horizontal="right"/>
    </xf>
    <xf numFmtId="0" fontId="2" fillId="2" borderId="10" xfId="0" applyFont="1" applyFill="1" applyBorder="1" applyAlignment="1">
      <alignment wrapText="1"/>
    </xf>
    <xf numFmtId="0" fontId="7" fillId="0" borderId="30" xfId="0" applyFont="1" applyBorder="1" applyAlignment="1">
      <alignment vertical="center" wrapText="1"/>
    </xf>
    <xf numFmtId="0" fontId="8" fillId="0" borderId="9" xfId="0" applyFont="1" applyBorder="1" applyAlignment="1">
      <alignment horizontal="left" vertical="center" wrapText="1"/>
    </xf>
    <xf numFmtId="164" fontId="7" fillId="0" borderId="9" xfId="0" applyNumberFormat="1" applyFont="1" applyBorder="1" applyAlignment="1">
      <alignment vertical="center"/>
    </xf>
    <xf numFmtId="3" fontId="7" fillId="0" borderId="9" xfId="0" applyNumberFormat="1" applyFont="1" applyBorder="1" applyAlignment="1">
      <alignment horizontal="right" vertical="center"/>
    </xf>
    <xf numFmtId="0" fontId="3" fillId="2" borderId="15" xfId="0" applyFont="1" applyFill="1" applyBorder="1"/>
    <xf numFmtId="0" fontId="9" fillId="0" borderId="29" xfId="0" applyFont="1" applyBorder="1" applyAlignment="1">
      <alignment vertical="center" wrapText="1"/>
    </xf>
    <xf numFmtId="0" fontId="9" fillId="0" borderId="8" xfId="0" applyFont="1" applyBorder="1" applyAlignment="1">
      <alignment horizontal="left" vertical="center" wrapText="1"/>
    </xf>
    <xf numFmtId="164" fontId="9" fillId="0" borderId="8" xfId="0" applyNumberFormat="1" applyFont="1" applyBorder="1" applyAlignment="1">
      <alignment horizontal="right" vertical="center"/>
    </xf>
    <xf numFmtId="3" fontId="9" fillId="0" borderId="8" xfId="0" applyNumberFormat="1" applyFont="1" applyBorder="1" applyAlignment="1">
      <alignment horizontal="right" vertical="center"/>
    </xf>
    <xf numFmtId="0" fontId="11" fillId="0" borderId="0" xfId="0" applyFont="1" applyAlignment="1">
      <alignment horizontal="center" wrapText="1"/>
    </xf>
    <xf numFmtId="0" fontId="11" fillId="0" borderId="28" xfId="0" applyFont="1" applyBorder="1" applyAlignment="1">
      <alignment horizontal="center" wrapText="1"/>
    </xf>
    <xf numFmtId="0" fontId="11" fillId="0" borderId="0" xfId="0" applyFont="1" applyBorder="1" applyAlignment="1">
      <alignment horizontal="center" wrapText="1"/>
    </xf>
    <xf numFmtId="0" fontId="11" fillId="0" borderId="28" xfId="0" applyFont="1" applyBorder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9" fillId="0" borderId="31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11" fillId="0" borderId="28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3" fillId="0" borderId="1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left" vertical="center"/>
    </xf>
    <xf numFmtId="0" fontId="11" fillId="0" borderId="25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1" fillId="0" borderId="0" xfId="0" applyFont="1" applyAlignment="1">
      <alignment horizontal="center" vertical="center"/>
    </xf>
    <xf numFmtId="3" fontId="2" fillId="0" borderId="0" xfId="0" applyNumberFormat="1" applyFont="1" applyBorder="1" applyAlignment="1">
      <alignment horizontal="right" vertical="center"/>
    </xf>
    <xf numFmtId="3" fontId="2" fillId="0" borderId="3" xfId="0" applyNumberFormat="1" applyFont="1" applyBorder="1" applyAlignment="1">
      <alignment horizontal="right" vertical="center"/>
    </xf>
  </cellXfs>
  <cellStyles count="1">
    <cellStyle name="Normá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Y58"/>
  <sheetViews>
    <sheetView tabSelected="1" zoomScale="79" zoomScaleNormal="79" zoomScaleSheetLayoutView="100" workbookViewId="0">
      <selection activeCell="A2" sqref="A2:B2"/>
    </sheetView>
  </sheetViews>
  <sheetFormatPr defaultRowHeight="12.75" x14ac:dyDescent="0.2"/>
  <cols>
    <col min="1" max="1" width="2.7109375" bestFit="1" customWidth="1"/>
    <col min="2" max="2" width="77.85546875" customWidth="1"/>
    <col min="3" max="3" width="10.28515625" customWidth="1"/>
    <col min="4" max="4" width="10.140625" customWidth="1"/>
    <col min="5" max="13" width="10.140625" style="3" customWidth="1"/>
    <col min="14" max="14" width="10.28515625" bestFit="1" customWidth="1"/>
    <col min="15" max="15" width="13.42578125" customWidth="1"/>
    <col min="16" max="16" width="8.85546875" bestFit="1" customWidth="1"/>
    <col min="17" max="17" width="10" style="1" bestFit="1" customWidth="1"/>
    <col min="18" max="18" width="8.7109375" bestFit="1" customWidth="1"/>
  </cols>
  <sheetData>
    <row r="2" spans="1:25" s="3" customFormat="1" x14ac:dyDescent="0.2">
      <c r="A2" s="157" t="s">
        <v>83</v>
      </c>
      <c r="B2" s="157"/>
      <c r="Q2" s="1"/>
    </row>
    <row r="3" spans="1:25" x14ac:dyDescent="0.2">
      <c r="A3" s="158" t="s">
        <v>59</v>
      </c>
      <c r="B3" s="158"/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163"/>
      <c r="N3" s="163"/>
      <c r="O3" s="163"/>
      <c r="P3" s="163"/>
      <c r="Q3" s="163"/>
      <c r="R3" s="163"/>
      <c r="S3" s="3"/>
      <c r="T3" s="2"/>
    </row>
    <row r="4" spans="1:25" ht="18" x14ac:dyDescent="0.2">
      <c r="A4" s="164" t="s">
        <v>5</v>
      </c>
      <c r="B4" s="164"/>
      <c r="C4" s="164"/>
      <c r="D4" s="164"/>
      <c r="E4" s="164"/>
      <c r="F4" s="164"/>
      <c r="G4" s="164"/>
      <c r="H4" s="164"/>
      <c r="I4" s="164"/>
      <c r="J4" s="164"/>
      <c r="K4" s="164"/>
      <c r="L4" s="164"/>
      <c r="M4" s="164"/>
      <c r="N4" s="164"/>
      <c r="O4" s="164"/>
      <c r="P4" s="164"/>
      <c r="Q4" s="164"/>
      <c r="R4" s="164"/>
      <c r="S4" s="3"/>
      <c r="T4" s="2"/>
    </row>
    <row r="5" spans="1:25" ht="18" x14ac:dyDescent="0.2">
      <c r="A5" s="164" t="s">
        <v>6</v>
      </c>
      <c r="B5" s="164"/>
      <c r="C5" s="164"/>
      <c r="D5" s="164"/>
      <c r="E5" s="164"/>
      <c r="F5" s="164"/>
      <c r="G5" s="164"/>
      <c r="H5" s="164"/>
      <c r="I5" s="164"/>
      <c r="J5" s="164"/>
      <c r="K5" s="164"/>
      <c r="L5" s="164"/>
      <c r="M5" s="164"/>
      <c r="N5" s="164"/>
      <c r="O5" s="164"/>
      <c r="P5" s="164"/>
      <c r="Q5" s="164"/>
      <c r="R5" s="164"/>
      <c r="S5" s="3"/>
      <c r="T5" s="2"/>
    </row>
    <row r="6" spans="1:25" ht="18" x14ac:dyDescent="0.2">
      <c r="A6" s="164" t="s">
        <v>8</v>
      </c>
      <c r="B6" s="164"/>
      <c r="C6" s="164"/>
      <c r="D6" s="164"/>
      <c r="E6" s="164"/>
      <c r="F6" s="164"/>
      <c r="G6" s="164"/>
      <c r="H6" s="164"/>
      <c r="I6" s="164"/>
      <c r="J6" s="164"/>
      <c r="K6" s="164"/>
      <c r="L6" s="164"/>
      <c r="M6" s="164"/>
      <c r="N6" s="164"/>
      <c r="O6" s="164"/>
      <c r="P6" s="164"/>
      <c r="Q6" s="164"/>
      <c r="R6" s="164"/>
      <c r="S6" s="3"/>
      <c r="T6" s="2"/>
    </row>
    <row r="7" spans="1:25" ht="13.5" thickBot="1" x14ac:dyDescent="0.25">
      <c r="A7" s="4"/>
      <c r="B7" s="4"/>
      <c r="C7" s="165" t="s">
        <v>4</v>
      </c>
      <c r="D7" s="165"/>
      <c r="E7" s="165"/>
      <c r="F7" s="165"/>
      <c r="G7" s="165"/>
      <c r="H7" s="165"/>
      <c r="I7" s="165"/>
      <c r="J7" s="165"/>
      <c r="K7" s="165"/>
      <c r="L7" s="165"/>
      <c r="M7" s="165"/>
      <c r="N7" s="166"/>
      <c r="O7" s="166"/>
      <c r="P7" s="166"/>
      <c r="Q7" s="166"/>
      <c r="R7" s="166"/>
      <c r="S7" s="3"/>
      <c r="T7" s="2"/>
    </row>
    <row r="8" spans="1:25" ht="13.5" thickBot="1" x14ac:dyDescent="0.25">
      <c r="A8" s="146" t="s">
        <v>0</v>
      </c>
      <c r="B8" s="147"/>
      <c r="C8" s="144" t="s">
        <v>32</v>
      </c>
      <c r="D8" s="144" t="s">
        <v>50</v>
      </c>
      <c r="E8" s="144" t="s">
        <v>51</v>
      </c>
      <c r="F8" s="144" t="s">
        <v>63</v>
      </c>
      <c r="G8" s="144" t="s">
        <v>64</v>
      </c>
      <c r="H8" s="144" t="s">
        <v>66</v>
      </c>
      <c r="I8" s="144" t="s">
        <v>67</v>
      </c>
      <c r="J8" s="144" t="s">
        <v>73</v>
      </c>
      <c r="K8" s="144" t="s">
        <v>74</v>
      </c>
      <c r="L8" s="153" t="s">
        <v>77</v>
      </c>
      <c r="M8" s="155" t="s">
        <v>78</v>
      </c>
      <c r="N8" s="161" t="s">
        <v>1</v>
      </c>
      <c r="O8" s="161"/>
      <c r="P8" s="161"/>
      <c r="Q8" s="161"/>
      <c r="R8" s="162"/>
      <c r="S8" s="3"/>
      <c r="T8" s="2"/>
    </row>
    <row r="9" spans="1:25" ht="38.25" customHeight="1" thickBot="1" x14ac:dyDescent="0.25">
      <c r="A9" s="148"/>
      <c r="B9" s="149"/>
      <c r="C9" s="145"/>
      <c r="D9" s="150"/>
      <c r="E9" s="145"/>
      <c r="F9" s="145"/>
      <c r="G9" s="145"/>
      <c r="H9" s="145"/>
      <c r="I9" s="145"/>
      <c r="J9" s="145"/>
      <c r="K9" s="145"/>
      <c r="L9" s="154"/>
      <c r="M9" s="156"/>
      <c r="N9" s="12" t="s">
        <v>34</v>
      </c>
      <c r="O9" s="56" t="s">
        <v>54</v>
      </c>
      <c r="P9" s="14" t="s">
        <v>3</v>
      </c>
      <c r="Q9" s="15" t="s">
        <v>61</v>
      </c>
      <c r="R9" s="13" t="s">
        <v>2</v>
      </c>
      <c r="S9" s="3"/>
      <c r="T9" s="2"/>
    </row>
    <row r="10" spans="1:25" ht="13.5" thickBot="1" x14ac:dyDescent="0.25">
      <c r="A10" s="93"/>
      <c r="B10" s="94" t="s">
        <v>7</v>
      </c>
      <c r="C10" s="95"/>
      <c r="D10" s="96"/>
      <c r="E10" s="96"/>
      <c r="F10" s="96"/>
      <c r="G10" s="96"/>
      <c r="H10" s="96"/>
      <c r="I10" s="96"/>
      <c r="J10" s="96"/>
      <c r="K10" s="96"/>
      <c r="L10" s="96"/>
      <c r="M10" s="97"/>
      <c r="N10" s="38"/>
      <c r="O10" s="19"/>
      <c r="P10" s="20"/>
      <c r="Q10" s="20"/>
      <c r="R10" s="21"/>
      <c r="S10" s="3"/>
      <c r="T10" s="2"/>
    </row>
    <row r="11" spans="1:25" ht="13.5" thickBot="1" x14ac:dyDescent="0.25">
      <c r="A11" s="103"/>
      <c r="B11" s="104" t="s">
        <v>14</v>
      </c>
      <c r="C11" s="105">
        <f>SUM(C12:C28)</f>
        <v>459098</v>
      </c>
      <c r="D11" s="105">
        <f t="shared" ref="D11:E11" si="0">SUM(D12:D28)</f>
        <v>2381</v>
      </c>
      <c r="E11" s="105">
        <f t="shared" si="0"/>
        <v>461479</v>
      </c>
      <c r="F11" s="105">
        <f>SUM(F17+F23)</f>
        <v>53490</v>
      </c>
      <c r="G11" s="105">
        <f>SUM(E11:F11)</f>
        <v>514969</v>
      </c>
      <c r="H11" s="105">
        <f>SUM(H12:H29)</f>
        <v>56934</v>
      </c>
      <c r="I11" s="105">
        <f>SUM(G11:H11)</f>
        <v>571903</v>
      </c>
      <c r="J11" s="105">
        <v>3300</v>
      </c>
      <c r="K11" s="105">
        <f>SUM(I11:J11)</f>
        <v>575203</v>
      </c>
      <c r="L11" s="105">
        <f>SUM(L12:L30)</f>
        <v>3110</v>
      </c>
      <c r="M11" s="106">
        <f>SUM(K11:L11)</f>
        <v>578313</v>
      </c>
      <c r="N11" s="39">
        <f>SUM(N12:N31)</f>
        <v>349273</v>
      </c>
      <c r="O11" s="25">
        <f t="shared" ref="O11:R11" si="1">SUM(O12:O31)</f>
        <v>0</v>
      </c>
      <c r="P11" s="25">
        <f t="shared" si="1"/>
        <v>37159</v>
      </c>
      <c r="Q11" s="25">
        <f t="shared" si="1"/>
        <v>18368</v>
      </c>
      <c r="R11" s="26">
        <f t="shared" si="1"/>
        <v>173513</v>
      </c>
      <c r="S11" s="1"/>
      <c r="T11" s="2"/>
    </row>
    <row r="12" spans="1:25" x14ac:dyDescent="0.2">
      <c r="A12" s="98"/>
      <c r="B12" s="99" t="s">
        <v>15</v>
      </c>
      <c r="C12" s="100">
        <v>450</v>
      </c>
      <c r="D12" s="101"/>
      <c r="E12" s="100">
        <f>SUM(C12:D12)</f>
        <v>450</v>
      </c>
      <c r="F12" s="100"/>
      <c r="G12" s="100">
        <f t="shared" ref="G12:G57" si="2">SUM(E12:F12)</f>
        <v>450</v>
      </c>
      <c r="H12" s="100"/>
      <c r="I12" s="100">
        <f t="shared" ref="I12:I57" si="3">SUM(G12:H12)</f>
        <v>450</v>
      </c>
      <c r="J12" s="100"/>
      <c r="K12" s="100">
        <f t="shared" ref="K12:K57" si="4">SUM(I12:J12)</f>
        <v>450</v>
      </c>
      <c r="L12" s="100"/>
      <c r="M12" s="24">
        <f t="shared" ref="M12:M57" si="5">SUM(K12:L12)</f>
        <v>450</v>
      </c>
      <c r="N12" s="40"/>
      <c r="O12" s="22"/>
      <c r="P12" s="23"/>
      <c r="Q12" s="23"/>
      <c r="R12" s="24">
        <v>450</v>
      </c>
      <c r="S12" s="3"/>
      <c r="T12" s="2"/>
    </row>
    <row r="13" spans="1:25" x14ac:dyDescent="0.2">
      <c r="A13" s="73"/>
      <c r="B13" s="84" t="s">
        <v>28</v>
      </c>
      <c r="C13" s="10">
        <v>5000</v>
      </c>
      <c r="D13" s="82"/>
      <c r="E13" s="10">
        <f t="shared" ref="E13:E25" si="6">SUM(C13:D13)</f>
        <v>5000</v>
      </c>
      <c r="F13" s="10"/>
      <c r="G13" s="10">
        <f t="shared" si="2"/>
        <v>5000</v>
      </c>
      <c r="H13" s="10"/>
      <c r="I13" s="10">
        <f t="shared" si="3"/>
        <v>5000</v>
      </c>
      <c r="J13" s="10"/>
      <c r="K13" s="10">
        <f t="shared" si="4"/>
        <v>5000</v>
      </c>
      <c r="L13" s="10"/>
      <c r="M13" s="16">
        <f t="shared" si="5"/>
        <v>5000</v>
      </c>
      <c r="N13" s="41"/>
      <c r="O13" s="11"/>
      <c r="P13" s="7"/>
      <c r="Q13" s="7"/>
      <c r="R13" s="16">
        <v>5000</v>
      </c>
      <c r="S13" s="3"/>
      <c r="T13" s="2"/>
    </row>
    <row r="14" spans="1:25" ht="15.6" customHeight="1" x14ac:dyDescent="0.2">
      <c r="A14" s="73"/>
      <c r="B14" s="84" t="s">
        <v>29</v>
      </c>
      <c r="C14" s="10">
        <v>17000</v>
      </c>
      <c r="D14" s="82"/>
      <c r="E14" s="10">
        <f t="shared" si="6"/>
        <v>17000</v>
      </c>
      <c r="F14" s="10"/>
      <c r="G14" s="10">
        <f t="shared" si="2"/>
        <v>17000</v>
      </c>
      <c r="H14" s="10">
        <v>-7000</v>
      </c>
      <c r="I14" s="10">
        <f t="shared" si="3"/>
        <v>10000</v>
      </c>
      <c r="J14" s="10"/>
      <c r="K14" s="10">
        <f t="shared" si="4"/>
        <v>10000</v>
      </c>
      <c r="L14" s="10">
        <f>-2126-611</f>
        <v>-2737</v>
      </c>
      <c r="M14" s="16">
        <f t="shared" si="5"/>
        <v>7263</v>
      </c>
      <c r="N14" s="41"/>
      <c r="O14" s="11"/>
      <c r="P14" s="7"/>
      <c r="Q14" s="7">
        <f>-7000-2126-611</f>
        <v>-9737</v>
      </c>
      <c r="R14" s="16">
        <v>17000</v>
      </c>
      <c r="S14" s="138" t="s">
        <v>68</v>
      </c>
      <c r="T14" s="139"/>
      <c r="U14" s="139"/>
      <c r="V14" s="139"/>
      <c r="W14" s="139"/>
      <c r="X14" s="139"/>
      <c r="Y14" s="139"/>
    </row>
    <row r="15" spans="1:25" x14ac:dyDescent="0.2">
      <c r="A15" s="73"/>
      <c r="B15" s="84" t="s">
        <v>17</v>
      </c>
      <c r="C15" s="10">
        <v>7890</v>
      </c>
      <c r="D15" s="82"/>
      <c r="E15" s="10">
        <f t="shared" si="6"/>
        <v>7890</v>
      </c>
      <c r="F15" s="10"/>
      <c r="G15" s="10">
        <f t="shared" si="2"/>
        <v>7890</v>
      </c>
      <c r="H15" s="10"/>
      <c r="I15" s="10">
        <f t="shared" si="3"/>
        <v>7890</v>
      </c>
      <c r="J15" s="10"/>
      <c r="K15" s="10">
        <f t="shared" si="4"/>
        <v>7890</v>
      </c>
      <c r="L15" s="10"/>
      <c r="M15" s="16">
        <f t="shared" si="5"/>
        <v>7890</v>
      </c>
      <c r="N15" s="41"/>
      <c r="O15" s="11"/>
      <c r="P15" s="7"/>
      <c r="Q15" s="7"/>
      <c r="R15" s="16">
        <v>7890</v>
      </c>
      <c r="S15" s="77" t="s">
        <v>18</v>
      </c>
      <c r="T15" s="77"/>
      <c r="U15" s="77"/>
      <c r="V15" s="77"/>
      <c r="W15" s="77"/>
      <c r="X15" s="77"/>
      <c r="Y15" s="77"/>
    </row>
    <row r="16" spans="1:25" x14ac:dyDescent="0.2">
      <c r="A16" s="73"/>
      <c r="B16" s="84" t="s">
        <v>30</v>
      </c>
      <c r="C16" s="10">
        <v>3000</v>
      </c>
      <c r="D16" s="82"/>
      <c r="E16" s="10">
        <f t="shared" si="6"/>
        <v>3000</v>
      </c>
      <c r="F16" s="10"/>
      <c r="G16" s="10">
        <f t="shared" si="2"/>
        <v>3000</v>
      </c>
      <c r="H16" s="10"/>
      <c r="I16" s="10">
        <f t="shared" si="3"/>
        <v>3000</v>
      </c>
      <c r="J16" s="10"/>
      <c r="K16" s="10">
        <f t="shared" si="4"/>
        <v>3000</v>
      </c>
      <c r="L16" s="10"/>
      <c r="M16" s="16">
        <f t="shared" si="5"/>
        <v>3000</v>
      </c>
      <c r="N16" s="41"/>
      <c r="O16" s="11"/>
      <c r="P16" s="7"/>
      <c r="Q16" s="7"/>
      <c r="R16" s="16">
        <v>3000</v>
      </c>
      <c r="S16" s="77"/>
      <c r="T16" s="77"/>
      <c r="U16" s="77"/>
      <c r="V16" s="77"/>
      <c r="W16" s="77"/>
      <c r="X16" s="77"/>
      <c r="Y16" s="77"/>
    </row>
    <row r="17" spans="1:25" x14ac:dyDescent="0.2">
      <c r="A17" s="73"/>
      <c r="B17" s="84" t="s">
        <v>31</v>
      </c>
      <c r="C17" s="10">
        <v>285339</v>
      </c>
      <c r="D17" s="82"/>
      <c r="E17" s="10">
        <f t="shared" si="6"/>
        <v>285339</v>
      </c>
      <c r="F17" s="10">
        <v>16331</v>
      </c>
      <c r="G17" s="10">
        <f t="shared" si="2"/>
        <v>301670</v>
      </c>
      <c r="H17" s="10"/>
      <c r="I17" s="10">
        <f t="shared" si="3"/>
        <v>301670</v>
      </c>
      <c r="J17" s="10"/>
      <c r="K17" s="10">
        <f t="shared" si="4"/>
        <v>301670</v>
      </c>
      <c r="L17" s="10"/>
      <c r="M17" s="16">
        <f t="shared" si="5"/>
        <v>301670</v>
      </c>
      <c r="N17" s="42">
        <v>285339</v>
      </c>
      <c r="O17" s="11"/>
      <c r="P17" s="7"/>
      <c r="Q17" s="7">
        <v>16331</v>
      </c>
      <c r="R17" s="17"/>
      <c r="S17" s="77" t="s">
        <v>65</v>
      </c>
      <c r="T17" s="77"/>
      <c r="U17" s="77"/>
      <c r="V17" s="77"/>
      <c r="W17" s="77"/>
      <c r="X17" s="77"/>
      <c r="Y17" s="77"/>
    </row>
    <row r="18" spans="1:25" ht="25.5" x14ac:dyDescent="0.2">
      <c r="A18" s="73"/>
      <c r="B18" s="85" t="s">
        <v>33</v>
      </c>
      <c r="C18" s="10">
        <v>33020</v>
      </c>
      <c r="D18" s="82"/>
      <c r="E18" s="10">
        <f t="shared" si="6"/>
        <v>33020</v>
      </c>
      <c r="F18" s="10"/>
      <c r="G18" s="10">
        <f t="shared" si="2"/>
        <v>33020</v>
      </c>
      <c r="H18" s="10">
        <v>-18020</v>
      </c>
      <c r="I18" s="10">
        <f t="shared" si="3"/>
        <v>15000</v>
      </c>
      <c r="J18" s="10"/>
      <c r="K18" s="10">
        <f t="shared" si="4"/>
        <v>15000</v>
      </c>
      <c r="L18" s="10"/>
      <c r="M18" s="16">
        <f t="shared" si="5"/>
        <v>15000</v>
      </c>
      <c r="N18" s="41"/>
      <c r="O18" s="11"/>
      <c r="P18" s="7"/>
      <c r="Q18" s="7">
        <v>-18020</v>
      </c>
      <c r="R18" s="16">
        <v>33020</v>
      </c>
      <c r="S18" s="77" t="s">
        <v>20</v>
      </c>
      <c r="T18" s="77"/>
      <c r="U18" s="137" t="s">
        <v>69</v>
      </c>
      <c r="V18" s="137"/>
      <c r="W18" s="137"/>
      <c r="X18" s="137"/>
      <c r="Y18" s="137"/>
    </row>
    <row r="19" spans="1:25" x14ac:dyDescent="0.2">
      <c r="A19" s="73"/>
      <c r="B19" s="84" t="s">
        <v>16</v>
      </c>
      <c r="C19" s="10">
        <v>250</v>
      </c>
      <c r="D19" s="82"/>
      <c r="E19" s="10">
        <f t="shared" si="6"/>
        <v>250</v>
      </c>
      <c r="F19" s="10"/>
      <c r="G19" s="10">
        <f t="shared" si="2"/>
        <v>250</v>
      </c>
      <c r="H19" s="10"/>
      <c r="I19" s="10">
        <f t="shared" si="3"/>
        <v>250</v>
      </c>
      <c r="J19" s="10"/>
      <c r="K19" s="10">
        <f t="shared" si="4"/>
        <v>250</v>
      </c>
      <c r="L19" s="10"/>
      <c r="M19" s="16">
        <f t="shared" si="5"/>
        <v>250</v>
      </c>
      <c r="N19" s="41"/>
      <c r="O19" s="11"/>
      <c r="P19" s="7"/>
      <c r="Q19" s="7"/>
      <c r="R19" s="16">
        <v>250</v>
      </c>
      <c r="S19" s="77" t="s">
        <v>19</v>
      </c>
      <c r="T19" s="77"/>
      <c r="U19" s="77"/>
      <c r="V19" s="77"/>
      <c r="W19" s="77"/>
      <c r="X19" s="77"/>
      <c r="Y19" s="77"/>
    </row>
    <row r="20" spans="1:25" x14ac:dyDescent="0.2">
      <c r="A20" s="73"/>
      <c r="B20" s="84" t="s">
        <v>27</v>
      </c>
      <c r="C20" s="10">
        <v>6090</v>
      </c>
      <c r="D20" s="82"/>
      <c r="E20" s="10">
        <f t="shared" si="6"/>
        <v>6090</v>
      </c>
      <c r="F20" s="10"/>
      <c r="G20" s="10">
        <f t="shared" si="2"/>
        <v>6090</v>
      </c>
      <c r="H20" s="10"/>
      <c r="I20" s="10">
        <f t="shared" si="3"/>
        <v>6090</v>
      </c>
      <c r="J20" s="10"/>
      <c r="K20" s="10">
        <f t="shared" si="4"/>
        <v>6090</v>
      </c>
      <c r="L20" s="10"/>
      <c r="M20" s="16">
        <f t="shared" si="5"/>
        <v>6090</v>
      </c>
      <c r="N20" s="41"/>
      <c r="O20" s="11"/>
      <c r="P20" s="7"/>
      <c r="Q20" s="7"/>
      <c r="R20" s="16">
        <v>6090</v>
      </c>
      <c r="S20" s="77"/>
      <c r="T20" s="77"/>
      <c r="U20" s="77"/>
      <c r="V20" s="77"/>
      <c r="W20" s="77"/>
      <c r="X20" s="77"/>
      <c r="Y20" s="77"/>
    </row>
    <row r="21" spans="1:25" s="3" customFormat="1" x14ac:dyDescent="0.2">
      <c r="A21" s="73"/>
      <c r="B21" s="84" t="s">
        <v>75</v>
      </c>
      <c r="C21" s="10"/>
      <c r="D21" s="82"/>
      <c r="E21" s="10"/>
      <c r="F21" s="10"/>
      <c r="G21" s="10"/>
      <c r="H21" s="10"/>
      <c r="I21" s="10"/>
      <c r="J21" s="10">
        <v>3300</v>
      </c>
      <c r="K21" s="10">
        <v>3300</v>
      </c>
      <c r="L21" s="10"/>
      <c r="M21" s="16">
        <f t="shared" si="5"/>
        <v>3300</v>
      </c>
      <c r="N21" s="41"/>
      <c r="O21" s="11"/>
      <c r="P21" s="7"/>
      <c r="Q21" s="7">
        <v>3300</v>
      </c>
      <c r="R21" s="16"/>
      <c r="S21" s="77" t="s">
        <v>76</v>
      </c>
      <c r="T21" s="77"/>
      <c r="U21" s="77"/>
      <c r="V21" s="77"/>
      <c r="W21" s="77"/>
      <c r="X21" s="77"/>
      <c r="Y21" s="77"/>
    </row>
    <row r="22" spans="1:25" ht="38.25" x14ac:dyDescent="0.2">
      <c r="A22" s="73"/>
      <c r="B22" s="86" t="s">
        <v>21</v>
      </c>
      <c r="C22" s="10">
        <v>26390</v>
      </c>
      <c r="D22" s="82"/>
      <c r="E22" s="10">
        <f t="shared" si="6"/>
        <v>26390</v>
      </c>
      <c r="F22" s="10"/>
      <c r="G22" s="10">
        <f t="shared" si="2"/>
        <v>26390</v>
      </c>
      <c r="H22" s="10">
        <v>53934</v>
      </c>
      <c r="I22" s="10">
        <f t="shared" si="3"/>
        <v>80324</v>
      </c>
      <c r="J22" s="10"/>
      <c r="K22" s="10">
        <f t="shared" si="4"/>
        <v>80324</v>
      </c>
      <c r="L22" s="10">
        <f>19515+574+8593+5269+3182</f>
        <v>37133</v>
      </c>
      <c r="M22" s="16">
        <f t="shared" si="5"/>
        <v>117457</v>
      </c>
      <c r="N22" s="76">
        <v>53934</v>
      </c>
      <c r="O22" s="11"/>
      <c r="P22" s="7"/>
      <c r="Q22" s="92">
        <v>37133</v>
      </c>
      <c r="R22" s="16">
        <v>26390</v>
      </c>
      <c r="S22" s="77" t="s">
        <v>81</v>
      </c>
      <c r="T22" s="77"/>
      <c r="U22" s="77"/>
      <c r="V22" s="77"/>
      <c r="W22" s="77"/>
      <c r="X22" s="77"/>
      <c r="Y22" s="77"/>
    </row>
    <row r="23" spans="1:25" ht="25.5" x14ac:dyDescent="0.2">
      <c r="A23" s="73"/>
      <c r="B23" s="86" t="s">
        <v>22</v>
      </c>
      <c r="C23" s="10">
        <v>3881</v>
      </c>
      <c r="D23" s="82"/>
      <c r="E23" s="10">
        <f t="shared" si="6"/>
        <v>3881</v>
      </c>
      <c r="F23" s="10">
        <v>37159</v>
      </c>
      <c r="G23" s="10">
        <f t="shared" si="2"/>
        <v>41040</v>
      </c>
      <c r="H23" s="10"/>
      <c r="I23" s="10">
        <f t="shared" si="3"/>
        <v>41040</v>
      </c>
      <c r="J23" s="10"/>
      <c r="K23" s="10">
        <f t="shared" si="4"/>
        <v>41040</v>
      </c>
      <c r="L23" s="10">
        <f>-32316-8724</f>
        <v>-41040</v>
      </c>
      <c r="M23" s="16">
        <f t="shared" si="5"/>
        <v>0</v>
      </c>
      <c r="N23" s="41"/>
      <c r="O23" s="11"/>
      <c r="P23" s="7">
        <v>37159</v>
      </c>
      <c r="Q23" s="7">
        <f>-32316-8724</f>
        <v>-41040</v>
      </c>
      <c r="R23" s="16">
        <v>3881</v>
      </c>
      <c r="S23" s="77" t="s">
        <v>80</v>
      </c>
      <c r="T23" s="77"/>
      <c r="U23" s="77"/>
      <c r="V23" s="77"/>
      <c r="W23" s="77"/>
      <c r="X23" s="77"/>
      <c r="Y23" s="77"/>
    </row>
    <row r="24" spans="1:25" ht="25.5" x14ac:dyDescent="0.2">
      <c r="A24" s="73"/>
      <c r="B24" s="86" t="s">
        <v>23</v>
      </c>
      <c r="C24" s="10">
        <v>38000</v>
      </c>
      <c r="D24" s="82"/>
      <c r="E24" s="10">
        <f t="shared" si="6"/>
        <v>38000</v>
      </c>
      <c r="F24" s="10"/>
      <c r="G24" s="10">
        <f t="shared" si="2"/>
        <v>38000</v>
      </c>
      <c r="H24" s="10">
        <v>18020</v>
      </c>
      <c r="I24" s="10">
        <f t="shared" si="3"/>
        <v>56020</v>
      </c>
      <c r="J24" s="10"/>
      <c r="K24" s="10">
        <f t="shared" si="4"/>
        <v>56020</v>
      </c>
      <c r="L24" s="10">
        <v>-246</v>
      </c>
      <c r="M24" s="16">
        <f t="shared" si="5"/>
        <v>55774</v>
      </c>
      <c r="N24" s="41"/>
      <c r="O24" s="11"/>
      <c r="P24" s="7"/>
      <c r="Q24" s="7">
        <v>18020</v>
      </c>
      <c r="R24" s="16">
        <f>38000-246</f>
        <v>37754</v>
      </c>
      <c r="S24" s="140" t="s">
        <v>82</v>
      </c>
      <c r="T24" s="141"/>
      <c r="U24" s="141"/>
      <c r="V24" s="141"/>
      <c r="W24" s="141"/>
      <c r="X24" s="141"/>
      <c r="Y24" s="141"/>
    </row>
    <row r="25" spans="1:25" ht="25.5" x14ac:dyDescent="0.2">
      <c r="A25" s="73"/>
      <c r="B25" s="86" t="s">
        <v>24</v>
      </c>
      <c r="C25" s="10">
        <v>31200</v>
      </c>
      <c r="D25" s="82"/>
      <c r="E25" s="10">
        <f t="shared" si="6"/>
        <v>31200</v>
      </c>
      <c r="F25" s="10"/>
      <c r="G25" s="10">
        <f t="shared" si="2"/>
        <v>31200</v>
      </c>
      <c r="H25" s="10"/>
      <c r="I25" s="10">
        <f t="shared" si="3"/>
        <v>31200</v>
      </c>
      <c r="J25" s="10"/>
      <c r="K25" s="10">
        <f t="shared" si="4"/>
        <v>31200</v>
      </c>
      <c r="L25" s="10"/>
      <c r="M25" s="16">
        <f t="shared" si="5"/>
        <v>31200</v>
      </c>
      <c r="N25" s="41"/>
      <c r="O25" s="11"/>
      <c r="P25" s="7"/>
      <c r="Q25" s="7"/>
      <c r="R25" s="16">
        <v>31200</v>
      </c>
      <c r="S25" s="77"/>
      <c r="T25" s="77"/>
      <c r="U25" s="77"/>
      <c r="V25" s="77"/>
      <c r="W25" s="77"/>
      <c r="X25" s="77"/>
      <c r="Y25" s="77"/>
    </row>
    <row r="26" spans="1:25" s="3" customFormat="1" ht="43.5" customHeight="1" x14ac:dyDescent="0.2">
      <c r="A26" s="73"/>
      <c r="B26" s="86" t="s">
        <v>25</v>
      </c>
      <c r="C26" s="10">
        <v>1588</v>
      </c>
      <c r="D26" s="82"/>
      <c r="E26" s="10">
        <v>1588</v>
      </c>
      <c r="F26" s="10"/>
      <c r="G26" s="10">
        <f t="shared" si="2"/>
        <v>1588</v>
      </c>
      <c r="H26" s="10"/>
      <c r="I26" s="10">
        <f t="shared" si="3"/>
        <v>1588</v>
      </c>
      <c r="J26" s="10"/>
      <c r="K26" s="10">
        <f t="shared" si="4"/>
        <v>1588</v>
      </c>
      <c r="L26" s="10"/>
      <c r="M26" s="16">
        <f t="shared" si="5"/>
        <v>1588</v>
      </c>
      <c r="N26" s="54"/>
      <c r="O26" s="55"/>
      <c r="P26" s="27"/>
      <c r="Q26" s="27"/>
      <c r="R26" s="52">
        <v>1588</v>
      </c>
      <c r="S26" s="159" t="s">
        <v>26</v>
      </c>
      <c r="T26" s="160"/>
      <c r="U26" s="77"/>
      <c r="V26" s="77"/>
      <c r="W26" s="77"/>
      <c r="X26" s="77"/>
      <c r="Y26" s="77"/>
    </row>
    <row r="27" spans="1:25" s="3" customFormat="1" ht="25.5" x14ac:dyDescent="0.2">
      <c r="A27" s="73"/>
      <c r="B27" s="86" t="s">
        <v>60</v>
      </c>
      <c r="C27" s="10"/>
      <c r="D27" s="68">
        <v>381</v>
      </c>
      <c r="E27" s="10">
        <v>381</v>
      </c>
      <c r="F27" s="10"/>
      <c r="G27" s="10">
        <f t="shared" si="2"/>
        <v>381</v>
      </c>
      <c r="H27" s="10"/>
      <c r="I27" s="10">
        <f t="shared" si="3"/>
        <v>381</v>
      </c>
      <c r="J27" s="10"/>
      <c r="K27" s="10">
        <f t="shared" si="4"/>
        <v>381</v>
      </c>
      <c r="L27" s="10"/>
      <c r="M27" s="16">
        <f t="shared" si="5"/>
        <v>381</v>
      </c>
      <c r="N27" s="54"/>
      <c r="O27" s="55"/>
      <c r="P27" s="27"/>
      <c r="Q27" s="27">
        <v>381</v>
      </c>
      <c r="R27" s="53"/>
      <c r="S27" s="77"/>
      <c r="T27" s="77"/>
      <c r="U27" s="77"/>
      <c r="V27" s="77"/>
      <c r="W27" s="77"/>
      <c r="X27" s="77"/>
      <c r="Y27" s="77"/>
    </row>
    <row r="28" spans="1:25" x14ac:dyDescent="0.2">
      <c r="A28" s="73"/>
      <c r="B28" s="86" t="s">
        <v>62</v>
      </c>
      <c r="C28" s="10"/>
      <c r="D28" s="10">
        <v>2000</v>
      </c>
      <c r="E28" s="10">
        <v>2000</v>
      </c>
      <c r="F28" s="10"/>
      <c r="G28" s="10">
        <f t="shared" si="2"/>
        <v>2000</v>
      </c>
      <c r="H28" s="10"/>
      <c r="I28" s="10">
        <f t="shared" si="3"/>
        <v>2000</v>
      </c>
      <c r="J28" s="10"/>
      <c r="K28" s="10">
        <f t="shared" si="4"/>
        <v>2000</v>
      </c>
      <c r="L28" s="10"/>
      <c r="M28" s="16">
        <f t="shared" si="5"/>
        <v>2000</v>
      </c>
      <c r="N28" s="54"/>
      <c r="O28" s="55"/>
      <c r="P28" s="27"/>
      <c r="Q28" s="27">
        <v>2000</v>
      </c>
      <c r="R28" s="53"/>
      <c r="S28" s="77"/>
      <c r="T28" s="77"/>
      <c r="U28" s="77"/>
      <c r="V28" s="77"/>
      <c r="W28" s="77"/>
      <c r="X28" s="77"/>
      <c r="Y28" s="77"/>
    </row>
    <row r="29" spans="1:25" s="3" customFormat="1" ht="29.45" customHeight="1" x14ac:dyDescent="0.2">
      <c r="A29" s="73"/>
      <c r="B29" s="87" t="s">
        <v>70</v>
      </c>
      <c r="C29" s="10"/>
      <c r="D29" s="10"/>
      <c r="E29" s="10"/>
      <c r="F29" s="10"/>
      <c r="G29" s="10"/>
      <c r="H29" s="10">
        <v>10000</v>
      </c>
      <c r="I29" s="10">
        <f t="shared" si="3"/>
        <v>10000</v>
      </c>
      <c r="J29" s="10"/>
      <c r="K29" s="10">
        <f t="shared" si="4"/>
        <v>10000</v>
      </c>
      <c r="L29" s="10"/>
      <c r="M29" s="16">
        <f t="shared" si="5"/>
        <v>10000</v>
      </c>
      <c r="N29" s="69"/>
      <c r="O29" s="70"/>
      <c r="P29" s="71"/>
      <c r="Q29" s="71">
        <v>10000</v>
      </c>
      <c r="R29" s="72"/>
      <c r="S29" s="151" t="s">
        <v>71</v>
      </c>
      <c r="T29" s="152"/>
      <c r="U29" s="152"/>
      <c r="V29" s="152"/>
      <c r="W29" s="152"/>
      <c r="X29" s="77"/>
      <c r="Y29" s="77"/>
    </row>
    <row r="30" spans="1:25" s="3" customFormat="1" ht="40.5" customHeight="1" thickBot="1" x14ac:dyDescent="0.25">
      <c r="A30" s="73"/>
      <c r="B30" s="87" t="s">
        <v>79</v>
      </c>
      <c r="C30" s="10"/>
      <c r="D30" s="10"/>
      <c r="E30" s="10"/>
      <c r="F30" s="10"/>
      <c r="G30" s="10"/>
      <c r="H30" s="10"/>
      <c r="I30" s="10"/>
      <c r="J30" s="10"/>
      <c r="K30" s="10"/>
      <c r="L30" s="10">
        <v>10000</v>
      </c>
      <c r="M30" s="16">
        <f t="shared" si="5"/>
        <v>10000</v>
      </c>
      <c r="N30" s="91">
        <v>10000</v>
      </c>
      <c r="O30" s="70"/>
      <c r="P30" s="71"/>
      <c r="Q30" s="71"/>
      <c r="R30" s="72"/>
      <c r="S30" s="90"/>
      <c r="T30" s="83"/>
      <c r="U30" s="83"/>
      <c r="V30" s="83"/>
      <c r="W30" s="83"/>
      <c r="X30" s="77"/>
      <c r="Y30" s="77"/>
    </row>
    <row r="31" spans="1:25" s="3" customFormat="1" ht="13.5" thickBot="1" x14ac:dyDescent="0.25">
      <c r="A31" s="93"/>
      <c r="B31" s="107"/>
      <c r="C31" s="95"/>
      <c r="D31" s="96"/>
      <c r="E31" s="95"/>
      <c r="F31" s="95"/>
      <c r="G31" s="95"/>
      <c r="H31" s="95"/>
      <c r="I31" s="52"/>
      <c r="J31" s="52"/>
      <c r="K31" s="52">
        <f t="shared" si="4"/>
        <v>0</v>
      </c>
      <c r="L31" s="52"/>
      <c r="M31" s="108">
        <f t="shared" si="5"/>
        <v>0</v>
      </c>
      <c r="N31" s="38"/>
      <c r="O31" s="19"/>
      <c r="P31" s="20"/>
      <c r="Q31" s="20"/>
      <c r="R31" s="74"/>
      <c r="S31" s="77"/>
      <c r="T31" s="77"/>
      <c r="U31" s="77"/>
      <c r="V31" s="77"/>
      <c r="W31" s="77"/>
      <c r="X31" s="77"/>
      <c r="Y31" s="77"/>
    </row>
    <row r="32" spans="1:25" s="5" customFormat="1" ht="13.5" thickBot="1" x14ac:dyDescent="0.25">
      <c r="A32" s="112"/>
      <c r="B32" s="113" t="s">
        <v>12</v>
      </c>
      <c r="C32" s="30">
        <f>C33+C34</f>
        <v>6111</v>
      </c>
      <c r="D32" s="30">
        <f t="shared" ref="D32" si="7">D33+D34</f>
        <v>0</v>
      </c>
      <c r="E32" s="30">
        <f>SUM(C32:D32)</f>
        <v>6111</v>
      </c>
      <c r="F32" s="30"/>
      <c r="G32" s="105">
        <f t="shared" si="2"/>
        <v>6111</v>
      </c>
      <c r="H32" s="105"/>
      <c r="I32" s="105">
        <f t="shared" si="3"/>
        <v>6111</v>
      </c>
      <c r="J32" s="105"/>
      <c r="K32" s="105">
        <f t="shared" si="4"/>
        <v>6111</v>
      </c>
      <c r="L32" s="105"/>
      <c r="M32" s="106">
        <f t="shared" si="5"/>
        <v>6111</v>
      </c>
      <c r="N32" s="43"/>
      <c r="O32" s="30">
        <f>SUM(O33:O34)</f>
        <v>6111</v>
      </c>
      <c r="P32" s="31"/>
      <c r="Q32" s="31"/>
      <c r="R32" s="32"/>
      <c r="S32" s="78"/>
      <c r="T32" s="78"/>
      <c r="U32" s="79"/>
      <c r="V32" s="79"/>
      <c r="W32" s="79"/>
      <c r="X32" s="79"/>
      <c r="Y32" s="79"/>
    </row>
    <row r="33" spans="1:25" x14ac:dyDescent="0.2">
      <c r="A33" s="109"/>
      <c r="B33" s="110" t="s">
        <v>35</v>
      </c>
      <c r="C33" s="28">
        <v>5053</v>
      </c>
      <c r="D33" s="28"/>
      <c r="E33" s="28">
        <f t="shared" ref="E33:E53" si="8">SUM(C33:D33)</f>
        <v>5053</v>
      </c>
      <c r="F33" s="28"/>
      <c r="G33" s="100">
        <f t="shared" si="2"/>
        <v>5053</v>
      </c>
      <c r="H33" s="111"/>
      <c r="I33" s="100">
        <f t="shared" si="3"/>
        <v>5053</v>
      </c>
      <c r="J33" s="100"/>
      <c r="K33" s="100">
        <f t="shared" si="4"/>
        <v>5053</v>
      </c>
      <c r="L33" s="100"/>
      <c r="M33" s="24">
        <f t="shared" si="5"/>
        <v>5053</v>
      </c>
      <c r="N33" s="44"/>
      <c r="O33" s="44">
        <v>5053</v>
      </c>
      <c r="P33" s="28"/>
      <c r="Q33" s="28"/>
      <c r="R33" s="29"/>
      <c r="S33" s="78"/>
      <c r="T33" s="78"/>
      <c r="U33" s="77"/>
      <c r="V33" s="77"/>
      <c r="W33" s="77"/>
      <c r="X33" s="77"/>
      <c r="Y33" s="77"/>
    </row>
    <row r="34" spans="1:25" ht="26.25" thickBot="1" x14ac:dyDescent="0.25">
      <c r="A34" s="114"/>
      <c r="B34" s="115" t="s">
        <v>36</v>
      </c>
      <c r="C34" s="33">
        <v>1058</v>
      </c>
      <c r="D34" s="33"/>
      <c r="E34" s="33">
        <f t="shared" si="8"/>
        <v>1058</v>
      </c>
      <c r="F34" s="33"/>
      <c r="G34" s="52">
        <f t="shared" si="2"/>
        <v>1058</v>
      </c>
      <c r="H34" s="95"/>
      <c r="I34" s="52">
        <f t="shared" si="3"/>
        <v>1058</v>
      </c>
      <c r="J34" s="52"/>
      <c r="K34" s="52">
        <f t="shared" si="4"/>
        <v>1058</v>
      </c>
      <c r="L34" s="52"/>
      <c r="M34" s="53">
        <f t="shared" si="5"/>
        <v>1058</v>
      </c>
      <c r="N34" s="45"/>
      <c r="O34" s="45">
        <v>1058</v>
      </c>
      <c r="P34" s="33"/>
      <c r="Q34" s="33"/>
      <c r="R34" s="34"/>
      <c r="S34" s="78"/>
      <c r="T34" s="78"/>
      <c r="U34" s="77"/>
      <c r="V34" s="77"/>
      <c r="W34" s="77"/>
      <c r="X34" s="77"/>
      <c r="Y34" s="77"/>
    </row>
    <row r="35" spans="1:25" s="5" customFormat="1" ht="13.5" thickBot="1" x14ac:dyDescent="0.25">
      <c r="A35" s="112"/>
      <c r="B35" s="113" t="s">
        <v>11</v>
      </c>
      <c r="C35" s="30">
        <f>C36</f>
        <v>127</v>
      </c>
      <c r="D35" s="30">
        <f t="shared" ref="D35" si="9">D36</f>
        <v>0</v>
      </c>
      <c r="E35" s="30">
        <f t="shared" si="8"/>
        <v>127</v>
      </c>
      <c r="F35" s="30"/>
      <c r="G35" s="105">
        <f t="shared" si="2"/>
        <v>127</v>
      </c>
      <c r="H35" s="105"/>
      <c r="I35" s="105">
        <f t="shared" si="3"/>
        <v>127</v>
      </c>
      <c r="J35" s="105"/>
      <c r="K35" s="105">
        <f t="shared" si="4"/>
        <v>127</v>
      </c>
      <c r="L35" s="105"/>
      <c r="M35" s="106">
        <f t="shared" si="5"/>
        <v>127</v>
      </c>
      <c r="N35" s="43"/>
      <c r="O35" s="30">
        <v>127</v>
      </c>
      <c r="P35" s="31"/>
      <c r="Q35" s="31"/>
      <c r="R35" s="32"/>
      <c r="S35" s="78"/>
      <c r="T35" s="78"/>
      <c r="U35" s="79"/>
      <c r="V35" s="79"/>
      <c r="W35" s="79"/>
      <c r="X35" s="79"/>
      <c r="Y35" s="79"/>
    </row>
    <row r="36" spans="1:25" ht="13.5" thickBot="1" x14ac:dyDescent="0.25">
      <c r="A36" s="116"/>
      <c r="B36" s="117" t="s">
        <v>37</v>
      </c>
      <c r="C36" s="35">
        <v>127</v>
      </c>
      <c r="D36" s="35"/>
      <c r="E36" s="35">
        <f t="shared" si="8"/>
        <v>127</v>
      </c>
      <c r="F36" s="35"/>
      <c r="G36" s="118">
        <f t="shared" si="2"/>
        <v>127</v>
      </c>
      <c r="H36" s="119"/>
      <c r="I36" s="118">
        <f t="shared" si="3"/>
        <v>127</v>
      </c>
      <c r="J36" s="118"/>
      <c r="K36" s="118">
        <f t="shared" si="4"/>
        <v>127</v>
      </c>
      <c r="L36" s="118"/>
      <c r="M36" s="120">
        <f t="shared" si="5"/>
        <v>127</v>
      </c>
      <c r="N36" s="46"/>
      <c r="O36" s="35">
        <v>127</v>
      </c>
      <c r="P36" s="35"/>
      <c r="Q36" s="35"/>
      <c r="R36" s="36"/>
      <c r="S36" s="78"/>
      <c r="T36" s="78"/>
      <c r="U36" s="77"/>
      <c r="V36" s="77"/>
      <c r="W36" s="77"/>
      <c r="X36" s="77"/>
      <c r="Y36" s="77"/>
    </row>
    <row r="37" spans="1:25" s="5" customFormat="1" ht="13.5" thickBot="1" x14ac:dyDescent="0.25">
      <c r="A37" s="121"/>
      <c r="B37" s="113" t="s">
        <v>13</v>
      </c>
      <c r="C37" s="30">
        <f>C42+C39+C38+C40</f>
        <v>13099</v>
      </c>
      <c r="D37" s="30">
        <v>1227</v>
      </c>
      <c r="E37" s="30">
        <f t="shared" si="8"/>
        <v>14326</v>
      </c>
      <c r="F37" s="30"/>
      <c r="G37" s="105">
        <f t="shared" si="2"/>
        <v>14326</v>
      </c>
      <c r="H37" s="105">
        <v>3154</v>
      </c>
      <c r="I37" s="105">
        <f t="shared" si="3"/>
        <v>17480</v>
      </c>
      <c r="J37" s="105"/>
      <c r="K37" s="105">
        <f t="shared" si="4"/>
        <v>17480</v>
      </c>
      <c r="L37" s="105">
        <v>161</v>
      </c>
      <c r="M37" s="106">
        <f t="shared" si="5"/>
        <v>17641</v>
      </c>
      <c r="N37" s="75">
        <v>3154</v>
      </c>
      <c r="O37" s="43">
        <f>SUM(O38:O42)</f>
        <v>13099</v>
      </c>
      <c r="P37" s="30">
        <v>1227</v>
      </c>
      <c r="Q37" s="31">
        <v>161</v>
      </c>
      <c r="R37" s="32"/>
      <c r="S37" s="78"/>
      <c r="T37" s="78"/>
      <c r="U37" s="79"/>
      <c r="V37" s="79"/>
      <c r="W37" s="79"/>
      <c r="X37" s="79"/>
      <c r="Y37" s="79"/>
    </row>
    <row r="38" spans="1:25" x14ac:dyDescent="0.2">
      <c r="A38" s="109"/>
      <c r="B38" s="110" t="s">
        <v>38</v>
      </c>
      <c r="C38" s="28">
        <v>445</v>
      </c>
      <c r="D38" s="28"/>
      <c r="E38" s="28">
        <f t="shared" si="8"/>
        <v>445</v>
      </c>
      <c r="F38" s="28"/>
      <c r="G38" s="100">
        <f t="shared" si="2"/>
        <v>445</v>
      </c>
      <c r="H38" s="111"/>
      <c r="I38" s="100">
        <f t="shared" si="3"/>
        <v>445</v>
      </c>
      <c r="J38" s="100"/>
      <c r="K38" s="100">
        <f t="shared" si="4"/>
        <v>445</v>
      </c>
      <c r="L38" s="100">
        <v>161</v>
      </c>
      <c r="M38" s="24">
        <f t="shared" si="5"/>
        <v>606</v>
      </c>
      <c r="N38" s="44"/>
      <c r="O38" s="28">
        <v>445</v>
      </c>
      <c r="P38" s="28"/>
      <c r="Q38" s="28">
        <v>161</v>
      </c>
      <c r="R38" s="29"/>
      <c r="S38" s="78"/>
      <c r="T38" s="78"/>
      <c r="U38" s="77"/>
      <c r="V38" s="77"/>
      <c r="W38" s="77"/>
      <c r="X38" s="77"/>
      <c r="Y38" s="77"/>
    </row>
    <row r="39" spans="1:25" x14ac:dyDescent="0.2">
      <c r="A39" s="18"/>
      <c r="B39" s="88" t="s">
        <v>39</v>
      </c>
      <c r="C39" s="8">
        <v>11808</v>
      </c>
      <c r="D39" s="8"/>
      <c r="E39" s="8">
        <f t="shared" si="8"/>
        <v>11808</v>
      </c>
      <c r="F39" s="8"/>
      <c r="G39" s="10">
        <f t="shared" si="2"/>
        <v>11808</v>
      </c>
      <c r="H39" s="67"/>
      <c r="I39" s="10">
        <f t="shared" si="3"/>
        <v>11808</v>
      </c>
      <c r="J39" s="10"/>
      <c r="K39" s="10">
        <f t="shared" si="4"/>
        <v>11808</v>
      </c>
      <c r="L39" s="10"/>
      <c r="M39" s="16">
        <f t="shared" si="5"/>
        <v>11808</v>
      </c>
      <c r="N39" s="47"/>
      <c r="O39" s="8">
        <v>11808</v>
      </c>
      <c r="P39" s="8"/>
      <c r="Q39" s="8"/>
      <c r="R39" s="9"/>
      <c r="S39" s="78"/>
      <c r="T39" s="78"/>
      <c r="U39" s="77"/>
      <c r="V39" s="77"/>
      <c r="W39" s="77"/>
      <c r="X39" s="77"/>
      <c r="Y39" s="77"/>
    </row>
    <row r="40" spans="1:25" s="3" customFormat="1" ht="25.5" x14ac:dyDescent="0.2">
      <c r="A40" s="18"/>
      <c r="B40" s="89" t="s">
        <v>40</v>
      </c>
      <c r="C40" s="8">
        <v>846</v>
      </c>
      <c r="D40" s="8"/>
      <c r="E40" s="8">
        <f t="shared" si="8"/>
        <v>846</v>
      </c>
      <c r="F40" s="8"/>
      <c r="G40" s="10">
        <f t="shared" si="2"/>
        <v>846</v>
      </c>
      <c r="H40" s="67"/>
      <c r="I40" s="10">
        <f t="shared" si="3"/>
        <v>846</v>
      </c>
      <c r="J40" s="10"/>
      <c r="K40" s="10">
        <f t="shared" si="4"/>
        <v>846</v>
      </c>
      <c r="L40" s="10"/>
      <c r="M40" s="16">
        <f t="shared" si="5"/>
        <v>846</v>
      </c>
      <c r="N40" s="47"/>
      <c r="O40" s="8">
        <v>846</v>
      </c>
      <c r="P40" s="8"/>
      <c r="Q40" s="8"/>
      <c r="R40" s="9"/>
      <c r="S40" s="78"/>
      <c r="T40" s="78"/>
      <c r="U40" s="77"/>
      <c r="V40" s="77"/>
      <c r="W40" s="77"/>
      <c r="X40" s="77"/>
      <c r="Y40" s="77"/>
    </row>
    <row r="41" spans="1:25" s="3" customFormat="1" x14ac:dyDescent="0.2">
      <c r="A41" s="18"/>
      <c r="B41" s="89" t="s">
        <v>52</v>
      </c>
      <c r="C41" s="8">
        <v>0</v>
      </c>
      <c r="D41" s="8">
        <v>1227</v>
      </c>
      <c r="E41" s="8">
        <f t="shared" ref="E41" si="10">SUM(C41:D41)</f>
        <v>1227</v>
      </c>
      <c r="F41" s="8"/>
      <c r="G41" s="10">
        <f t="shared" ref="G41" si="11">SUM(E41:F41)</f>
        <v>1227</v>
      </c>
      <c r="H41" s="67"/>
      <c r="I41" s="10">
        <f t="shared" ref="I41" si="12">SUM(G41:H41)</f>
        <v>1227</v>
      </c>
      <c r="J41" s="10"/>
      <c r="K41" s="10">
        <f t="shared" si="4"/>
        <v>1227</v>
      </c>
      <c r="L41" s="10"/>
      <c r="M41" s="16">
        <f t="shared" si="5"/>
        <v>1227</v>
      </c>
      <c r="N41" s="45"/>
      <c r="O41" s="33"/>
      <c r="P41" s="33">
        <v>1227</v>
      </c>
      <c r="Q41" s="33"/>
      <c r="R41" s="34"/>
      <c r="S41" s="78"/>
      <c r="T41" s="78"/>
      <c r="U41" s="77"/>
      <c r="V41" s="77"/>
      <c r="W41" s="77"/>
      <c r="X41" s="77"/>
      <c r="Y41" s="77"/>
    </row>
    <row r="42" spans="1:25" ht="26.25" thickBot="1" x14ac:dyDescent="0.25">
      <c r="A42" s="114"/>
      <c r="B42" s="115" t="s">
        <v>72</v>
      </c>
      <c r="C42" s="33"/>
      <c r="D42" s="33"/>
      <c r="E42" s="33"/>
      <c r="F42" s="33"/>
      <c r="G42" s="52"/>
      <c r="H42" s="52">
        <v>3154</v>
      </c>
      <c r="I42" s="52">
        <v>3154</v>
      </c>
      <c r="J42" s="52"/>
      <c r="K42" s="52">
        <f t="shared" si="4"/>
        <v>3154</v>
      </c>
      <c r="L42" s="52"/>
      <c r="M42" s="53">
        <f t="shared" si="5"/>
        <v>3154</v>
      </c>
      <c r="N42" s="45">
        <v>3154</v>
      </c>
      <c r="O42" s="33"/>
      <c r="P42" s="33"/>
      <c r="Q42" s="33"/>
      <c r="R42" s="34"/>
      <c r="S42" s="78"/>
      <c r="T42" s="78"/>
      <c r="U42" s="77"/>
      <c r="V42" s="77"/>
      <c r="W42" s="77"/>
      <c r="X42" s="77"/>
      <c r="Y42" s="77"/>
    </row>
    <row r="43" spans="1:25" s="5" customFormat="1" ht="13.5" thickBot="1" x14ac:dyDescent="0.25">
      <c r="A43" s="112"/>
      <c r="B43" s="113" t="s">
        <v>9</v>
      </c>
      <c r="C43" s="30">
        <f>C44+C45</f>
        <v>5625</v>
      </c>
      <c r="D43" s="30">
        <f t="shared" ref="D43:N43" si="13">D44+D45</f>
        <v>287</v>
      </c>
      <c r="E43" s="30">
        <f t="shared" si="8"/>
        <v>5912</v>
      </c>
      <c r="F43" s="30"/>
      <c r="G43" s="105">
        <f t="shared" si="2"/>
        <v>5912</v>
      </c>
      <c r="H43" s="105"/>
      <c r="I43" s="105">
        <f t="shared" si="3"/>
        <v>5912</v>
      </c>
      <c r="J43" s="105">
        <v>381</v>
      </c>
      <c r="K43" s="105">
        <f t="shared" si="4"/>
        <v>6293</v>
      </c>
      <c r="L43" s="105"/>
      <c r="M43" s="106">
        <f t="shared" si="5"/>
        <v>6293</v>
      </c>
      <c r="N43" s="43">
        <f t="shared" si="13"/>
        <v>0</v>
      </c>
      <c r="O43" s="30">
        <f>SUM(O44:O45)</f>
        <v>5625</v>
      </c>
      <c r="P43" s="30"/>
      <c r="Q43" s="30">
        <v>381</v>
      </c>
      <c r="R43" s="37">
        <v>287</v>
      </c>
      <c r="S43" s="78"/>
      <c r="T43" s="78"/>
      <c r="U43" s="79"/>
      <c r="V43" s="79"/>
      <c r="W43" s="79"/>
      <c r="X43" s="79"/>
      <c r="Y43" s="79"/>
    </row>
    <row r="44" spans="1:25" x14ac:dyDescent="0.2">
      <c r="A44" s="109"/>
      <c r="B44" s="110" t="s">
        <v>41</v>
      </c>
      <c r="C44" s="28">
        <v>2450</v>
      </c>
      <c r="D44" s="28">
        <v>287</v>
      </c>
      <c r="E44" s="28">
        <f t="shared" si="8"/>
        <v>2737</v>
      </c>
      <c r="F44" s="28"/>
      <c r="G44" s="100">
        <f t="shared" si="2"/>
        <v>2737</v>
      </c>
      <c r="H44" s="111"/>
      <c r="I44" s="100">
        <f t="shared" si="3"/>
        <v>2737</v>
      </c>
      <c r="J44" s="100">
        <v>381</v>
      </c>
      <c r="K44" s="100">
        <f t="shared" si="4"/>
        <v>3118</v>
      </c>
      <c r="L44" s="100"/>
      <c r="M44" s="24">
        <f t="shared" si="5"/>
        <v>3118</v>
      </c>
      <c r="N44" s="44"/>
      <c r="O44" s="28">
        <v>2450</v>
      </c>
      <c r="P44" s="28"/>
      <c r="Q44" s="28">
        <v>381</v>
      </c>
      <c r="R44" s="29">
        <v>287</v>
      </c>
      <c r="S44" s="78"/>
      <c r="T44" s="78"/>
      <c r="U44" s="77"/>
      <c r="V44" s="77"/>
      <c r="W44" s="77"/>
      <c r="X44" s="77"/>
      <c r="Y44" s="77"/>
    </row>
    <row r="45" spans="1:25" ht="26.25" thickBot="1" x14ac:dyDescent="0.25">
      <c r="A45" s="114"/>
      <c r="B45" s="115" t="s">
        <v>42</v>
      </c>
      <c r="C45" s="33">
        <v>3175</v>
      </c>
      <c r="D45" s="33"/>
      <c r="E45" s="33">
        <f t="shared" si="8"/>
        <v>3175</v>
      </c>
      <c r="F45" s="33"/>
      <c r="G45" s="52">
        <f t="shared" si="2"/>
        <v>3175</v>
      </c>
      <c r="H45" s="95"/>
      <c r="I45" s="52">
        <f t="shared" si="3"/>
        <v>3175</v>
      </c>
      <c r="J45" s="52"/>
      <c r="K45" s="52">
        <f t="shared" si="4"/>
        <v>3175</v>
      </c>
      <c r="L45" s="52"/>
      <c r="M45" s="53">
        <f t="shared" si="5"/>
        <v>3175</v>
      </c>
      <c r="N45" s="45"/>
      <c r="O45" s="33">
        <v>3175</v>
      </c>
      <c r="P45" s="33"/>
      <c r="Q45" s="33"/>
      <c r="R45" s="34"/>
      <c r="S45" s="78"/>
      <c r="T45" s="78"/>
      <c r="U45" s="77"/>
      <c r="V45" s="77"/>
      <c r="W45" s="77"/>
      <c r="X45" s="77"/>
      <c r="Y45" s="77"/>
    </row>
    <row r="46" spans="1:25" s="5" customFormat="1" ht="13.5" thickBot="1" x14ac:dyDescent="0.25">
      <c r="A46" s="112"/>
      <c r="B46" s="113" t="s">
        <v>10</v>
      </c>
      <c r="C46" s="30">
        <f>C47+C48</f>
        <v>3429</v>
      </c>
      <c r="D46" s="30">
        <f t="shared" ref="D46" si="14">D47+D48</f>
        <v>0</v>
      </c>
      <c r="E46" s="30">
        <f t="shared" si="8"/>
        <v>3429</v>
      </c>
      <c r="F46" s="30"/>
      <c r="G46" s="105">
        <f t="shared" si="2"/>
        <v>3429</v>
      </c>
      <c r="H46" s="105"/>
      <c r="I46" s="105">
        <f t="shared" si="3"/>
        <v>3429</v>
      </c>
      <c r="J46" s="105"/>
      <c r="K46" s="105">
        <f t="shared" si="4"/>
        <v>3429</v>
      </c>
      <c r="L46" s="105"/>
      <c r="M46" s="106">
        <f t="shared" si="5"/>
        <v>3429</v>
      </c>
      <c r="N46" s="43"/>
      <c r="O46" s="43">
        <f t="shared" ref="O46" si="15">O47+O48</f>
        <v>3429</v>
      </c>
      <c r="P46" s="30"/>
      <c r="Q46" s="30"/>
      <c r="R46" s="37"/>
      <c r="S46" s="78"/>
      <c r="T46" s="78"/>
      <c r="U46" s="79"/>
      <c r="V46" s="79"/>
      <c r="W46" s="79"/>
      <c r="X46" s="79"/>
      <c r="Y46" s="79"/>
    </row>
    <row r="47" spans="1:25" x14ac:dyDescent="0.2">
      <c r="A47" s="109"/>
      <c r="B47" s="110" t="s">
        <v>43</v>
      </c>
      <c r="C47" s="28">
        <v>254</v>
      </c>
      <c r="D47" s="28"/>
      <c r="E47" s="28">
        <f t="shared" si="8"/>
        <v>254</v>
      </c>
      <c r="F47" s="28"/>
      <c r="G47" s="100">
        <f t="shared" si="2"/>
        <v>254</v>
      </c>
      <c r="H47" s="111"/>
      <c r="I47" s="100">
        <f t="shared" si="3"/>
        <v>254</v>
      </c>
      <c r="J47" s="100"/>
      <c r="K47" s="100">
        <f t="shared" si="4"/>
        <v>254</v>
      </c>
      <c r="L47" s="100"/>
      <c r="M47" s="24">
        <f t="shared" si="5"/>
        <v>254</v>
      </c>
      <c r="N47" s="44"/>
      <c r="O47" s="44">
        <v>254</v>
      </c>
      <c r="P47" s="28"/>
      <c r="Q47" s="28"/>
      <c r="R47" s="29"/>
      <c r="S47" s="78"/>
      <c r="T47" s="78"/>
      <c r="U47" s="77"/>
      <c r="V47" s="77"/>
      <c r="W47" s="77"/>
      <c r="X47" s="77"/>
      <c r="Y47" s="77"/>
    </row>
    <row r="48" spans="1:25" ht="39" thickBot="1" x14ac:dyDescent="0.25">
      <c r="A48" s="114"/>
      <c r="B48" s="122" t="s">
        <v>44</v>
      </c>
      <c r="C48" s="122">
        <v>3175</v>
      </c>
      <c r="D48" s="33"/>
      <c r="E48" s="33">
        <f t="shared" si="8"/>
        <v>3175</v>
      </c>
      <c r="F48" s="33"/>
      <c r="G48" s="52">
        <f t="shared" si="2"/>
        <v>3175</v>
      </c>
      <c r="H48" s="95"/>
      <c r="I48" s="52">
        <f t="shared" si="3"/>
        <v>3175</v>
      </c>
      <c r="J48" s="52"/>
      <c r="K48" s="52">
        <f t="shared" si="4"/>
        <v>3175</v>
      </c>
      <c r="L48" s="52"/>
      <c r="M48" s="53">
        <f t="shared" si="5"/>
        <v>3175</v>
      </c>
      <c r="N48" s="48"/>
      <c r="O48" s="48">
        <v>3175</v>
      </c>
      <c r="P48" s="33"/>
      <c r="Q48" s="33"/>
      <c r="R48" s="34"/>
      <c r="S48" s="78"/>
      <c r="T48" s="78"/>
      <c r="U48" s="77"/>
      <c r="V48" s="77"/>
      <c r="W48" s="77"/>
      <c r="X48" s="77"/>
      <c r="Y48" s="77"/>
    </row>
    <row r="49" spans="1:25" s="5" customFormat="1" ht="13.5" thickBot="1" x14ac:dyDescent="0.25">
      <c r="A49" s="112"/>
      <c r="B49" s="113" t="s">
        <v>45</v>
      </c>
      <c r="C49" s="124">
        <f>C51+C50</f>
        <v>2105</v>
      </c>
      <c r="D49" s="124">
        <f t="shared" ref="D49" si="16">D51+D50</f>
        <v>0</v>
      </c>
      <c r="E49" s="30">
        <f t="shared" si="8"/>
        <v>2105</v>
      </c>
      <c r="F49" s="30"/>
      <c r="G49" s="105">
        <f t="shared" si="2"/>
        <v>2105</v>
      </c>
      <c r="H49" s="105"/>
      <c r="I49" s="105">
        <f t="shared" si="3"/>
        <v>2105</v>
      </c>
      <c r="J49" s="105"/>
      <c r="K49" s="105">
        <f t="shared" si="4"/>
        <v>2105</v>
      </c>
      <c r="L49" s="105"/>
      <c r="M49" s="106">
        <f t="shared" si="5"/>
        <v>2105</v>
      </c>
      <c r="N49" s="49"/>
      <c r="O49" s="49">
        <f t="shared" ref="O49" si="17">O51+O50</f>
        <v>2105</v>
      </c>
      <c r="P49" s="31"/>
      <c r="Q49" s="31"/>
      <c r="R49" s="32"/>
      <c r="S49" s="78"/>
      <c r="T49" s="78"/>
      <c r="U49" s="79"/>
      <c r="V49" s="79"/>
      <c r="W49" s="79"/>
      <c r="X49" s="79"/>
      <c r="Y49" s="79"/>
    </row>
    <row r="50" spans="1:25" x14ac:dyDescent="0.2">
      <c r="A50" s="109"/>
      <c r="B50" s="110" t="s">
        <v>46</v>
      </c>
      <c r="C50" s="123">
        <v>200</v>
      </c>
      <c r="D50" s="28"/>
      <c r="E50" s="28">
        <f t="shared" si="8"/>
        <v>200</v>
      </c>
      <c r="F50" s="28"/>
      <c r="G50" s="100">
        <f t="shared" si="2"/>
        <v>200</v>
      </c>
      <c r="H50" s="111"/>
      <c r="I50" s="100">
        <f t="shared" si="3"/>
        <v>200</v>
      </c>
      <c r="J50" s="100"/>
      <c r="K50" s="100">
        <f t="shared" si="4"/>
        <v>200</v>
      </c>
      <c r="L50" s="100"/>
      <c r="M50" s="24">
        <f t="shared" si="5"/>
        <v>200</v>
      </c>
      <c r="N50" s="50"/>
      <c r="O50" s="50">
        <v>200</v>
      </c>
      <c r="P50" s="28"/>
      <c r="Q50" s="28"/>
      <c r="R50" s="29"/>
      <c r="S50" s="78"/>
      <c r="T50" s="78"/>
      <c r="U50" s="77"/>
      <c r="V50" s="77"/>
      <c r="W50" s="77"/>
      <c r="X50" s="77"/>
      <c r="Y50" s="77"/>
    </row>
    <row r="51" spans="1:25" ht="26.25" thickBot="1" x14ac:dyDescent="0.25">
      <c r="A51" s="114"/>
      <c r="B51" s="125" t="s">
        <v>47</v>
      </c>
      <c r="C51" s="126">
        <v>1905</v>
      </c>
      <c r="D51" s="126"/>
      <c r="E51" s="126">
        <f t="shared" si="8"/>
        <v>1905</v>
      </c>
      <c r="F51" s="126"/>
      <c r="G51" s="52">
        <f t="shared" si="2"/>
        <v>1905</v>
      </c>
      <c r="H51" s="95"/>
      <c r="I51" s="52">
        <f t="shared" si="3"/>
        <v>1905</v>
      </c>
      <c r="J51" s="52"/>
      <c r="K51" s="52">
        <f t="shared" si="4"/>
        <v>1905</v>
      </c>
      <c r="L51" s="52"/>
      <c r="M51" s="53">
        <f t="shared" si="5"/>
        <v>1905</v>
      </c>
      <c r="N51" s="51"/>
      <c r="O51" s="51">
        <v>1905</v>
      </c>
      <c r="P51" s="33"/>
      <c r="Q51" s="33"/>
      <c r="R51" s="34"/>
      <c r="S51" s="78"/>
      <c r="T51" s="78"/>
      <c r="U51" s="77"/>
      <c r="V51" s="77"/>
      <c r="W51" s="77"/>
      <c r="X51" s="77"/>
      <c r="Y51" s="77"/>
    </row>
    <row r="52" spans="1:25" s="5" customFormat="1" ht="13.5" thickBot="1" x14ac:dyDescent="0.25">
      <c r="A52" s="112"/>
      <c r="B52" s="113" t="s">
        <v>48</v>
      </c>
      <c r="C52" s="30">
        <f>C53</f>
        <v>3000</v>
      </c>
      <c r="D52" s="30">
        <f t="shared" ref="D52:O52" si="18">D53</f>
        <v>0</v>
      </c>
      <c r="E52" s="30">
        <f t="shared" si="8"/>
        <v>3000</v>
      </c>
      <c r="F52" s="30"/>
      <c r="G52" s="105">
        <f t="shared" si="2"/>
        <v>3000</v>
      </c>
      <c r="H52" s="105">
        <v>-1000</v>
      </c>
      <c r="I52" s="105">
        <f t="shared" si="3"/>
        <v>2000</v>
      </c>
      <c r="J52" s="105"/>
      <c r="K52" s="105">
        <f t="shared" si="4"/>
        <v>2000</v>
      </c>
      <c r="L52" s="105"/>
      <c r="M52" s="106">
        <f t="shared" si="5"/>
        <v>2000</v>
      </c>
      <c r="N52" s="43"/>
      <c r="O52" s="43">
        <f t="shared" si="18"/>
        <v>2000</v>
      </c>
      <c r="P52" s="31"/>
      <c r="Q52" s="31"/>
      <c r="R52" s="32"/>
      <c r="S52" s="78"/>
      <c r="T52" s="78"/>
      <c r="U52" s="79"/>
      <c r="V52" s="79"/>
      <c r="W52" s="79"/>
      <c r="X52" s="79"/>
      <c r="Y52" s="79"/>
    </row>
    <row r="53" spans="1:25" ht="26.25" thickBot="1" x14ac:dyDescent="0.25">
      <c r="A53" s="116"/>
      <c r="B53" s="127" t="s">
        <v>49</v>
      </c>
      <c r="C53" s="35">
        <v>3000</v>
      </c>
      <c r="D53" s="35"/>
      <c r="E53" s="35">
        <f t="shared" si="8"/>
        <v>3000</v>
      </c>
      <c r="F53" s="35"/>
      <c r="G53" s="118">
        <f t="shared" si="2"/>
        <v>3000</v>
      </c>
      <c r="H53" s="118">
        <v>-1000</v>
      </c>
      <c r="I53" s="118">
        <f t="shared" si="3"/>
        <v>2000</v>
      </c>
      <c r="J53" s="118"/>
      <c r="K53" s="118">
        <f t="shared" si="4"/>
        <v>2000</v>
      </c>
      <c r="L53" s="118"/>
      <c r="M53" s="72">
        <f t="shared" si="5"/>
        <v>2000</v>
      </c>
      <c r="N53" s="46"/>
      <c r="O53" s="46">
        <v>2000</v>
      </c>
      <c r="P53" s="35"/>
      <c r="Q53" s="35"/>
      <c r="R53" s="36"/>
      <c r="S53" s="78"/>
      <c r="T53" s="78"/>
      <c r="U53" s="77"/>
      <c r="V53" s="77"/>
      <c r="W53" s="77"/>
      <c r="X53" s="77"/>
      <c r="Y53" s="77"/>
    </row>
    <row r="54" spans="1:25" s="6" customFormat="1" ht="13.5" thickBot="1" x14ac:dyDescent="0.25">
      <c r="A54" s="112" t="s">
        <v>58</v>
      </c>
      <c r="B54" s="132" t="s">
        <v>53</v>
      </c>
      <c r="C54" s="30">
        <f>C11+C32+C35+C37+C43+C46+C49+C52</f>
        <v>492594</v>
      </c>
      <c r="D54" s="30">
        <f t="shared" ref="D54:R54" si="19">D11+D32+D35+D37+D43+D46+D49+D52</f>
        <v>3895</v>
      </c>
      <c r="E54" s="30">
        <f t="shared" si="19"/>
        <v>496489</v>
      </c>
      <c r="F54" s="30">
        <f>F11</f>
        <v>53490</v>
      </c>
      <c r="G54" s="105">
        <f t="shared" si="2"/>
        <v>549979</v>
      </c>
      <c r="H54" s="105">
        <f>H37+H11+H52</f>
        <v>59088</v>
      </c>
      <c r="I54" s="105">
        <f t="shared" si="3"/>
        <v>609067</v>
      </c>
      <c r="J54" s="105">
        <f>3300+381</f>
        <v>3681</v>
      </c>
      <c r="K54" s="105">
        <f t="shared" si="4"/>
        <v>612748</v>
      </c>
      <c r="L54" s="105">
        <f>L11+L37</f>
        <v>3271</v>
      </c>
      <c r="M54" s="106">
        <f t="shared" si="5"/>
        <v>616019</v>
      </c>
      <c r="N54" s="43">
        <f t="shared" si="19"/>
        <v>352427</v>
      </c>
      <c r="O54" s="30">
        <f t="shared" si="19"/>
        <v>32496</v>
      </c>
      <c r="P54" s="30">
        <f t="shared" si="19"/>
        <v>38386</v>
      </c>
      <c r="Q54" s="30">
        <f t="shared" si="19"/>
        <v>18910</v>
      </c>
      <c r="R54" s="37">
        <f t="shared" si="19"/>
        <v>173800</v>
      </c>
      <c r="S54" s="80"/>
      <c r="T54" s="80"/>
      <c r="U54" s="81"/>
      <c r="V54" s="81"/>
      <c r="W54" s="81"/>
      <c r="X54" s="81"/>
      <c r="Y54" s="81"/>
    </row>
    <row r="55" spans="1:25" ht="15.75" thickBot="1" x14ac:dyDescent="0.25">
      <c r="A55" s="128"/>
      <c r="B55" s="129" t="s">
        <v>55</v>
      </c>
      <c r="C55" s="130"/>
      <c r="D55" s="100">
        <f t="shared" ref="D55:D56" si="20">SUM(B55:C55)/1000</f>
        <v>0</v>
      </c>
      <c r="E55" s="131">
        <v>0</v>
      </c>
      <c r="F55" s="131"/>
      <c r="G55" s="111">
        <f t="shared" si="2"/>
        <v>0</v>
      </c>
      <c r="H55" s="111"/>
      <c r="I55" s="100">
        <f t="shared" si="3"/>
        <v>0</v>
      </c>
      <c r="J55" s="100"/>
      <c r="K55" s="100">
        <f t="shared" si="4"/>
        <v>0</v>
      </c>
      <c r="L55" s="100"/>
      <c r="M55" s="102">
        <f t="shared" si="5"/>
        <v>0</v>
      </c>
      <c r="N55" s="64"/>
      <c r="O55" s="57"/>
      <c r="P55" s="57"/>
      <c r="Q55" s="58"/>
      <c r="R55" s="58"/>
      <c r="S55" s="77"/>
      <c r="T55" s="77"/>
      <c r="U55" s="77"/>
      <c r="V55" s="77"/>
      <c r="W55" s="77"/>
      <c r="X55" s="77"/>
      <c r="Y55" s="77"/>
    </row>
    <row r="56" spans="1:25" ht="29.25" thickBot="1" x14ac:dyDescent="0.25">
      <c r="A56" s="133" t="s">
        <v>56</v>
      </c>
      <c r="B56" s="134" t="s">
        <v>55</v>
      </c>
      <c r="C56" s="135">
        <f t="shared" ref="C56" si="21">C55</f>
        <v>0</v>
      </c>
      <c r="D56" s="95">
        <f t="shared" si="20"/>
        <v>0</v>
      </c>
      <c r="E56" s="136">
        <v>0</v>
      </c>
      <c r="F56" s="136"/>
      <c r="G56" s="95">
        <f t="shared" si="2"/>
        <v>0</v>
      </c>
      <c r="H56" s="95"/>
      <c r="I56" s="52">
        <f t="shared" si="3"/>
        <v>0</v>
      </c>
      <c r="J56" s="52"/>
      <c r="K56" s="52">
        <f t="shared" si="4"/>
        <v>0</v>
      </c>
      <c r="L56" s="52"/>
      <c r="M56" s="108">
        <f t="shared" si="5"/>
        <v>0</v>
      </c>
      <c r="N56" s="65"/>
      <c r="O56" s="59"/>
      <c r="P56" s="59"/>
      <c r="Q56" s="60"/>
      <c r="R56" s="61"/>
      <c r="S56" s="77"/>
      <c r="T56" s="77"/>
      <c r="U56" s="77"/>
      <c r="V56" s="77"/>
      <c r="W56" s="77"/>
      <c r="X56" s="77"/>
      <c r="Y56" s="77"/>
    </row>
    <row r="57" spans="1:25" ht="15" thickBot="1" x14ac:dyDescent="0.25">
      <c r="A57" s="142" t="s">
        <v>57</v>
      </c>
      <c r="B57" s="143"/>
      <c r="C57" s="62">
        <f>SUM(C54+C56)</f>
        <v>492594</v>
      </c>
      <c r="D57" s="62">
        <f t="shared" ref="D57:R57" si="22">SUM(D54+D56)</f>
        <v>3895</v>
      </c>
      <c r="E57" s="62">
        <f t="shared" si="22"/>
        <v>496489</v>
      </c>
      <c r="F57" s="62">
        <f>F54</f>
        <v>53490</v>
      </c>
      <c r="G57" s="105">
        <f t="shared" si="2"/>
        <v>549979</v>
      </c>
      <c r="H57" s="105">
        <f>SUM(H54)</f>
        <v>59088</v>
      </c>
      <c r="I57" s="105">
        <f t="shared" si="3"/>
        <v>609067</v>
      </c>
      <c r="J57" s="105">
        <v>3681</v>
      </c>
      <c r="K57" s="105">
        <f t="shared" si="4"/>
        <v>612748</v>
      </c>
      <c r="L57" s="105">
        <f>SUM(L54)</f>
        <v>3271</v>
      </c>
      <c r="M57" s="106">
        <f t="shared" si="5"/>
        <v>616019</v>
      </c>
      <c r="N57" s="66">
        <f t="shared" si="22"/>
        <v>352427</v>
      </c>
      <c r="O57" s="62">
        <f t="shared" si="22"/>
        <v>32496</v>
      </c>
      <c r="P57" s="62">
        <f t="shared" si="22"/>
        <v>38386</v>
      </c>
      <c r="Q57" s="62">
        <f t="shared" si="22"/>
        <v>18910</v>
      </c>
      <c r="R57" s="63">
        <f t="shared" si="22"/>
        <v>173800</v>
      </c>
      <c r="S57" s="77"/>
      <c r="T57" s="77"/>
      <c r="U57" s="77"/>
      <c r="V57" s="77"/>
      <c r="W57" s="77"/>
      <c r="X57" s="77"/>
      <c r="Y57" s="77"/>
    </row>
    <row r="58" spans="1:25" x14ac:dyDescent="0.2">
      <c r="R58" s="1">
        <f>SUM(N57:R57)</f>
        <v>616019</v>
      </c>
    </row>
  </sheetData>
  <mergeCells count="26">
    <mergeCell ref="A2:B2"/>
    <mergeCell ref="A3:B3"/>
    <mergeCell ref="S26:T26"/>
    <mergeCell ref="N8:R8"/>
    <mergeCell ref="C3:R3"/>
    <mergeCell ref="A4:R4"/>
    <mergeCell ref="A5:R5"/>
    <mergeCell ref="A6:R6"/>
    <mergeCell ref="C7:R7"/>
    <mergeCell ref="F8:F9"/>
    <mergeCell ref="G8:G9"/>
    <mergeCell ref="H8:H9"/>
    <mergeCell ref="I8:I9"/>
    <mergeCell ref="U18:Y18"/>
    <mergeCell ref="S14:Y14"/>
    <mergeCell ref="S24:Y24"/>
    <mergeCell ref="A57:B57"/>
    <mergeCell ref="E8:E9"/>
    <mergeCell ref="A8:B9"/>
    <mergeCell ref="C8:C9"/>
    <mergeCell ref="D8:D9"/>
    <mergeCell ref="S29:W29"/>
    <mergeCell ref="J8:J9"/>
    <mergeCell ref="K8:K9"/>
    <mergeCell ref="L8:L9"/>
    <mergeCell ref="M8:M9"/>
  </mergeCells>
  <phoneticPr fontId="0" type="noConversion"/>
  <printOptions horizontalCentered="1"/>
  <pageMargins left="0.15748031496062992" right="0.19685039370078741" top="0.39370078740157483" bottom="0.19685039370078741" header="0.15748031496062992" footer="0.15748031496062992"/>
  <pageSetup paperSize="9" scale="47" orientation="landscape" r:id="rId1"/>
  <headerFooter alignWithMargins="0"/>
  <colBreaks count="1" manualBreakCount="1">
    <brk id="25" max="5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felhalm 7</vt:lpstr>
      <vt:lpstr>'felhalm 7'!Nyomtatási_terület</vt:lpstr>
    </vt:vector>
  </TitlesOfParts>
  <Company>V.ker.Ökorm.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Fabók Géza</dc:creator>
  <cp:lastModifiedBy>Fruzsi</cp:lastModifiedBy>
  <cp:lastPrinted>2018-11-06T14:38:54Z</cp:lastPrinted>
  <dcterms:created xsi:type="dcterms:W3CDTF">2001-12-21T12:22:18Z</dcterms:created>
  <dcterms:modified xsi:type="dcterms:W3CDTF">2019-02-13T11:51:27Z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1476066107</vt:i4>
  </property>
  <property fmtid="{D5CDD505-2E9C-101B-9397-08002B2CF9AE}" pid="3" name="_EmailSubject">
    <vt:lpwstr>rendelettervezet mellékletei</vt:lpwstr>
  </property>
  <property fmtid="{D5CDD505-2E9C-101B-9397-08002B2CF9AE}" pid="4" name="_AuthorEmail">
    <vt:lpwstr>valkoczi.zsuzsanna@cca.hu</vt:lpwstr>
  </property>
  <property fmtid="{D5CDD505-2E9C-101B-9397-08002B2CF9AE}" pid="5" name="_AuthorEmailDisplayName">
    <vt:lpwstr>Valkoczi Zsuzsanna</vt:lpwstr>
  </property>
  <property fmtid="{D5CDD505-2E9C-101B-9397-08002B2CF9AE}" pid="6" name="_ReviewingToolsShownOnce">
    <vt:lpwstr/>
  </property>
</Properties>
</file>